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23. nomina\"/>
    </mc:Choice>
  </mc:AlternateContent>
  <bookViews>
    <workbookView xWindow="0" yWindow="0" windowWidth="15360" windowHeight="6912" firstSheet="2" activeTab="3"/>
  </bookViews>
  <sheets>
    <sheet name="Tablas se interes" sheetId="7" r:id="rId1"/>
    <sheet name="Datos base" sheetId="8" r:id="rId2"/>
    <sheet name="Devengos y deducciones empleado" sheetId="9" r:id="rId3"/>
    <sheet name="aportes por parte del empleador" sheetId="10" r:id="rId4"/>
  </sheets>
  <definedNames>
    <definedName name="arl">'Tablas se interes'!$F$95:$F$104</definedName>
    <definedName name="caja">'Tablas se interes'!$F$105:$F$147</definedName>
    <definedName name="eps">'Tablas se interes'!$F$52:$F$74</definedName>
    <definedName name="HEOD">'Tablas se interes'!$B$5</definedName>
    <definedName name="pension">'Tablas se interes'!$F$85:$F$94</definedName>
    <definedName name="salariominimo">'Tablas se interes'!$B$2</definedName>
    <definedName name="uvt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0" l="1"/>
  <c r="M3" i="10" s="1"/>
  <c r="K4" i="10"/>
  <c r="M4" i="10" s="1"/>
  <c r="K5" i="10"/>
  <c r="M5" i="10" s="1"/>
  <c r="K2" i="10"/>
  <c r="M2" i="10" s="1"/>
  <c r="J3" i="10"/>
  <c r="H3" i="10"/>
  <c r="I3" i="10" s="1"/>
  <c r="W2" i="9"/>
  <c r="G3" i="10"/>
  <c r="G4" i="10"/>
  <c r="J4" i="10" s="1"/>
  <c r="G2" i="10"/>
  <c r="J2" i="10" s="1"/>
  <c r="B3" i="10"/>
  <c r="E3" i="10" s="1"/>
  <c r="F3" i="10" s="1"/>
  <c r="B4" i="10"/>
  <c r="C4" i="10" s="1"/>
  <c r="B2" i="10"/>
  <c r="E2" i="10" s="1"/>
  <c r="F2" i="10" s="1"/>
  <c r="AE3" i="9"/>
  <c r="AE4" i="9"/>
  <c r="AE2" i="9"/>
  <c r="AD3" i="9"/>
  <c r="AD4" i="9"/>
  <c r="AD2" i="9"/>
  <c r="AA4" i="9"/>
  <c r="AA2" i="9"/>
  <c r="Y3" i="9"/>
  <c r="Z3" i="9"/>
  <c r="Y4" i="9"/>
  <c r="Z4" i="9"/>
  <c r="Z2" i="9"/>
  <c r="Y2" i="9"/>
  <c r="X3" i="9"/>
  <c r="X4" i="9"/>
  <c r="X2" i="9"/>
  <c r="W3" i="9"/>
  <c r="W4" i="9"/>
  <c r="W5" i="9"/>
  <c r="G5" i="10" s="1"/>
  <c r="V3" i="9"/>
  <c r="U3" i="9"/>
  <c r="U4" i="9"/>
  <c r="U5" i="9"/>
  <c r="U2" i="9"/>
  <c r="T3" i="9"/>
  <c r="T4" i="9"/>
  <c r="T5" i="9"/>
  <c r="T2" i="9"/>
  <c r="S2" i="9"/>
  <c r="Q3" i="9"/>
  <c r="M3" i="9"/>
  <c r="K3" i="9"/>
  <c r="K4" i="9"/>
  <c r="K5" i="9"/>
  <c r="K2" i="9"/>
  <c r="I3" i="9"/>
  <c r="I4" i="9"/>
  <c r="I5" i="9"/>
  <c r="I2" i="9"/>
  <c r="H3" i="9"/>
  <c r="H4" i="9"/>
  <c r="H5" i="9"/>
  <c r="H2" i="9"/>
  <c r="D35" i="7"/>
  <c r="D45" i="7"/>
  <c r="D44" i="7"/>
  <c r="D43" i="7"/>
  <c r="D42" i="7"/>
  <c r="D41" i="7"/>
  <c r="D40" i="7"/>
  <c r="D39" i="7"/>
  <c r="D38" i="7"/>
  <c r="D37" i="7"/>
  <c r="D36" i="7"/>
  <c r="J5" i="10" l="1"/>
  <c r="H5" i="10"/>
  <c r="I5" i="10" s="1"/>
  <c r="X5" i="9"/>
  <c r="O5" i="10"/>
  <c r="N5" i="10"/>
  <c r="P5" i="10"/>
  <c r="O3" i="10"/>
  <c r="N3" i="10"/>
  <c r="P3" i="10"/>
  <c r="P2" i="10"/>
  <c r="N2" i="10"/>
  <c r="O2" i="10"/>
  <c r="N4" i="10"/>
  <c r="P4" i="10"/>
  <c r="O4" i="10"/>
  <c r="C2" i="10"/>
  <c r="D2" i="10"/>
  <c r="D4" i="10"/>
  <c r="E4" i="10"/>
  <c r="F4" i="10" s="1"/>
  <c r="L5" i="10"/>
  <c r="L3" i="10"/>
  <c r="C3" i="10"/>
  <c r="D3" i="10"/>
  <c r="H2" i="10"/>
  <c r="I2" i="10" s="1"/>
  <c r="H4" i="10"/>
  <c r="I4" i="10" s="1"/>
  <c r="L2" i="10"/>
  <c r="L4" i="10"/>
  <c r="E3" i="9"/>
  <c r="E4" i="9"/>
  <c r="E5" i="9"/>
  <c r="E2" i="9"/>
  <c r="B4" i="7"/>
  <c r="B12" i="7" s="1"/>
  <c r="Z5" i="9" l="1"/>
  <c r="B5" i="10"/>
  <c r="Y5" i="9"/>
  <c r="AD5" i="9" s="1"/>
  <c r="AE5" i="9" s="1"/>
  <c r="B5" i="7"/>
  <c r="E5" i="10" l="1"/>
  <c r="F5" i="10" s="1"/>
  <c r="C5" i="10"/>
  <c r="D5" i="10"/>
  <c r="B6" i="7"/>
  <c r="B10" i="7"/>
  <c r="B8" i="7"/>
  <c r="B11" i="7"/>
  <c r="B9" i="7"/>
  <c r="B7" i="7"/>
  <c r="B13" i="7"/>
</calcChain>
</file>

<file path=xl/sharedStrings.xml><?xml version="1.0" encoding="utf-8"?>
<sst xmlns="http://schemas.openxmlformats.org/spreadsheetml/2006/main" count="629" uniqueCount="462">
  <si>
    <t>Comisiones</t>
  </si>
  <si>
    <t>Vacaciones</t>
  </si>
  <si>
    <t>Cesantías</t>
  </si>
  <si>
    <t>Salario Mínimo Por mes 2015</t>
  </si>
  <si>
    <t>Auxilio de Transporte por mes</t>
  </si>
  <si>
    <r>
      <t xml:space="preserve">Valor por día: </t>
    </r>
    <r>
      <rPr>
        <b/>
        <sz val="11"/>
        <color theme="1"/>
        <rFont val="Calibri"/>
        <family val="2"/>
        <scheme val="minor"/>
      </rPr>
      <t>(Salario / 30)</t>
    </r>
  </si>
  <si>
    <r>
      <t xml:space="preserve">Valor por Hora ordinaria </t>
    </r>
    <r>
      <rPr>
        <b/>
        <sz val="11"/>
        <color theme="1"/>
        <rFont val="Calibri"/>
        <family val="2"/>
        <scheme val="minor"/>
      </rPr>
      <t>(Salario / 240)</t>
    </r>
  </si>
  <si>
    <r>
      <t xml:space="preserve">Valor hora extra diurna: </t>
    </r>
    <r>
      <rPr>
        <b/>
        <sz val="11"/>
        <color theme="1"/>
        <rFont val="Calibri"/>
        <family val="2"/>
        <scheme val="minor"/>
      </rPr>
      <t>(hora x 1,25)</t>
    </r>
  </si>
  <si>
    <r>
      <t xml:space="preserve">Valor hora extra nocturna: </t>
    </r>
    <r>
      <rPr>
        <b/>
        <sz val="11"/>
        <color theme="1"/>
        <rFont val="Calibri"/>
        <family val="2"/>
        <scheme val="minor"/>
      </rPr>
      <t>(hora x 1,75)</t>
    </r>
  </si>
  <si>
    <r>
      <t xml:space="preserve">Valor hora recargo nocturno normal: </t>
    </r>
    <r>
      <rPr>
        <b/>
        <sz val="11"/>
        <color theme="1"/>
        <rFont val="Calibri"/>
        <family val="2"/>
        <scheme val="minor"/>
      </rPr>
      <t>(hora x 0,35)</t>
    </r>
  </si>
  <si>
    <r>
      <t xml:space="preserve">Valor hora extra diurna dominical: </t>
    </r>
    <r>
      <rPr>
        <b/>
        <sz val="11"/>
        <color theme="1"/>
        <rFont val="Calibri"/>
        <family val="2"/>
        <scheme val="minor"/>
      </rPr>
      <t>(hora x 2,00)</t>
    </r>
  </si>
  <si>
    <r>
      <t xml:space="preserve">Valor hora extra nocturna dominical: </t>
    </r>
    <r>
      <rPr>
        <b/>
        <sz val="11"/>
        <color theme="1"/>
        <rFont val="Calibri"/>
        <family val="2"/>
        <scheme val="minor"/>
      </rPr>
      <t>(hora x 2,50)</t>
    </r>
  </si>
  <si>
    <r>
      <t xml:space="preserve">Valor hora recargo nocturno dominical o festivo: </t>
    </r>
    <r>
      <rPr>
        <b/>
        <sz val="11"/>
        <color theme="1"/>
        <rFont val="Calibri"/>
        <family val="2"/>
        <scheme val="minor"/>
      </rPr>
      <t>(hora x 2,10)</t>
    </r>
  </si>
  <si>
    <r>
      <t xml:space="preserve">Valor dominical: </t>
    </r>
    <r>
      <rPr>
        <b/>
        <sz val="11"/>
        <color theme="1"/>
        <rFont val="Calibri"/>
        <family val="2"/>
        <scheme val="minor"/>
      </rPr>
      <t>(valor día x 1,75)</t>
    </r>
  </si>
  <si>
    <r>
      <t xml:space="preserve">Valor hora dominical: </t>
    </r>
    <r>
      <rPr>
        <b/>
        <sz val="11"/>
        <color theme="1"/>
        <rFont val="Calibri"/>
        <family val="2"/>
        <scheme val="minor"/>
      </rPr>
      <t>(valor hora x 1,75)</t>
    </r>
  </si>
  <si>
    <t>Salud</t>
  </si>
  <si>
    <t>Pensión</t>
  </si>
  <si>
    <t>SEGURIDAD SOCIAL</t>
  </si>
  <si>
    <t>ARL</t>
  </si>
  <si>
    <t>Aportes por parte del empleador</t>
  </si>
  <si>
    <t>Aportes por parte del Trabajador</t>
  </si>
  <si>
    <t>VALOR MÍNIMO (%)</t>
  </si>
  <si>
    <t>VALOR INICIAL (%)</t>
  </si>
  <si>
    <t>VALOR MÁXIMO (%)</t>
  </si>
  <si>
    <t>I</t>
  </si>
  <si>
    <t>II</t>
  </si>
  <si>
    <t>III</t>
  </si>
  <si>
    <t>IV</t>
  </si>
  <si>
    <t>V</t>
  </si>
  <si>
    <t>TARIFAS ARL</t>
  </si>
  <si>
    <t>PARAFISCALES</t>
  </si>
  <si>
    <t>Caja de compensación familiar</t>
  </si>
  <si>
    <t>ICBF</t>
  </si>
  <si>
    <t>SENA</t>
  </si>
  <si>
    <t>TARIFAS FONDO DE SOLIDARIDAD</t>
  </si>
  <si>
    <t>Aplica a quienes devenguen hasta 2 SMLMV</t>
  </si>
  <si>
    <r>
      <rPr>
        <sz val="10"/>
        <rFont val="Arial"/>
        <family val="2"/>
      </rPr>
      <t>EAS016</t>
    </r>
  </si>
  <si>
    <r>
      <rPr>
        <sz val="10"/>
        <rFont val="Arial"/>
        <family val="2"/>
      </rPr>
      <t>890904996-1</t>
    </r>
  </si>
  <si>
    <r>
      <rPr>
        <sz val="10"/>
        <rFont val="Arial"/>
        <family val="2"/>
      </rPr>
      <t>EAS027</t>
    </r>
  </si>
  <si>
    <r>
      <rPr>
        <sz val="10"/>
        <rFont val="Arial"/>
        <family val="2"/>
      </rPr>
      <t>800112806-2</t>
    </r>
  </si>
  <si>
    <r>
      <rPr>
        <sz val="10"/>
        <rFont val="Arial"/>
        <family val="2"/>
      </rPr>
      <t>Fondo de Pasivo Social de Ferrocarriles</t>
    </r>
  </si>
  <si>
    <r>
      <rPr>
        <sz val="10"/>
        <rFont val="Arial"/>
        <family val="2"/>
      </rPr>
      <t>Fondo de Ferrocarriles Nacionales de Colombia (EPS)</t>
    </r>
  </si>
  <si>
    <r>
      <rPr>
        <sz val="10"/>
        <rFont val="Arial"/>
        <family val="2"/>
      </rPr>
      <t>EPS001</t>
    </r>
  </si>
  <si>
    <r>
      <rPr>
        <sz val="10"/>
        <rFont val="Arial"/>
        <family val="2"/>
      </rPr>
      <t>830113831-0</t>
    </r>
  </si>
  <si>
    <r>
      <rPr>
        <sz val="10"/>
        <rFont val="Arial"/>
        <family val="2"/>
      </rPr>
      <t>Aliansalud EPS</t>
    </r>
  </si>
  <si>
    <r>
      <rPr>
        <sz val="10"/>
        <rFont val="Arial"/>
        <family val="2"/>
      </rPr>
      <t>Aliansalud EPS (Antes Colmédica)</t>
    </r>
  </si>
  <si>
    <r>
      <rPr>
        <sz val="10"/>
        <rFont val="Arial"/>
        <family val="2"/>
      </rPr>
      <t>EPS002</t>
    </r>
  </si>
  <si>
    <r>
      <rPr>
        <sz val="10"/>
        <rFont val="Arial"/>
        <family val="2"/>
      </rPr>
      <t>800130907-4</t>
    </r>
  </si>
  <si>
    <r>
      <rPr>
        <sz val="10"/>
        <rFont val="Arial"/>
        <family val="2"/>
      </rPr>
      <t>Salud Total S.A.</t>
    </r>
  </si>
  <si>
    <r>
      <rPr>
        <sz val="10"/>
        <rFont val="Arial"/>
        <family val="2"/>
      </rPr>
      <t>Salud Total</t>
    </r>
  </si>
  <si>
    <r>
      <rPr>
        <sz val="10"/>
        <rFont val="Arial"/>
        <family val="2"/>
      </rPr>
      <t>EPS003</t>
    </r>
  </si>
  <si>
    <r>
      <rPr>
        <sz val="10"/>
        <rFont val="Arial"/>
        <family val="2"/>
      </rPr>
      <t>800140949-6</t>
    </r>
  </si>
  <si>
    <r>
      <rPr>
        <sz val="10"/>
        <rFont val="Arial"/>
        <family val="2"/>
      </rPr>
      <t>Cafesalud EPS</t>
    </r>
  </si>
  <si>
    <r>
      <rPr>
        <sz val="10"/>
        <rFont val="Arial"/>
        <family val="2"/>
      </rPr>
      <t>Cafesalud</t>
    </r>
  </si>
  <si>
    <r>
      <rPr>
        <sz val="10"/>
        <rFont val="Arial"/>
        <family val="2"/>
      </rPr>
      <t>EPS005</t>
    </r>
  </si>
  <si>
    <r>
      <rPr>
        <sz val="10"/>
        <rFont val="Arial"/>
        <family val="2"/>
      </rPr>
      <t>800251440-6</t>
    </r>
  </si>
  <si>
    <r>
      <rPr>
        <sz val="10"/>
        <rFont val="Arial"/>
        <family val="2"/>
      </rPr>
      <t>E.P.S Sanitas</t>
    </r>
  </si>
  <si>
    <r>
      <rPr>
        <sz val="10"/>
        <rFont val="Arial"/>
        <family val="2"/>
      </rPr>
      <t>Sanitas</t>
    </r>
  </si>
  <si>
    <r>
      <rPr>
        <sz val="10"/>
        <rFont val="Arial"/>
        <family val="2"/>
      </rPr>
      <t>EPS008</t>
    </r>
  </si>
  <si>
    <r>
      <rPr>
        <sz val="10"/>
        <rFont val="Arial"/>
        <family val="2"/>
      </rPr>
      <t>860066942-7</t>
    </r>
  </si>
  <si>
    <r>
      <rPr>
        <sz val="10"/>
        <rFont val="Arial"/>
        <family val="2"/>
      </rPr>
      <t>Compensar Entidad Promotora de Salud</t>
    </r>
  </si>
  <si>
    <r>
      <rPr>
        <sz val="10"/>
        <rFont val="Arial"/>
        <family val="2"/>
      </rPr>
      <t>Compensar</t>
    </r>
  </si>
  <si>
    <r>
      <rPr>
        <sz val="10"/>
        <rFont val="Arial"/>
        <family val="2"/>
      </rPr>
      <t>EPS009</t>
    </r>
  </si>
  <si>
    <r>
      <rPr>
        <sz val="10"/>
        <rFont val="Arial"/>
        <family val="2"/>
      </rPr>
      <t>890900842-6</t>
    </r>
  </si>
  <si>
    <r>
      <rPr>
        <sz val="10"/>
        <rFont val="Arial"/>
        <family val="2"/>
      </rPr>
      <t>Comfenalco Antioquia EPS</t>
    </r>
  </si>
  <si>
    <r>
      <rPr>
        <sz val="10"/>
        <rFont val="Arial"/>
        <family val="2"/>
      </rPr>
      <t>Comfenalco Antioquia</t>
    </r>
  </si>
  <si>
    <r>
      <rPr>
        <sz val="10"/>
        <rFont val="Arial"/>
        <family val="2"/>
      </rPr>
      <t>EPS010</t>
    </r>
  </si>
  <si>
    <r>
      <rPr>
        <sz val="10"/>
        <rFont val="Arial"/>
        <family val="2"/>
      </rPr>
      <t>800088702-2</t>
    </r>
  </si>
  <si>
    <r>
      <rPr>
        <sz val="10"/>
        <rFont val="Arial"/>
        <family val="2"/>
      </rPr>
      <t>EPS Sura</t>
    </r>
  </si>
  <si>
    <r>
      <rPr>
        <sz val="10"/>
        <rFont val="Arial"/>
        <family val="2"/>
      </rPr>
      <t>EPS012</t>
    </r>
  </si>
  <si>
    <r>
      <rPr>
        <sz val="10"/>
        <rFont val="Arial"/>
        <family val="2"/>
      </rPr>
      <t>890303093-5</t>
    </r>
  </si>
  <si>
    <r>
      <rPr>
        <sz val="10"/>
        <rFont val="Arial"/>
        <family val="2"/>
      </rPr>
      <t>Comfenalco Valle EPS</t>
    </r>
  </si>
  <si>
    <r>
      <rPr>
        <sz val="10"/>
        <rFont val="Arial"/>
        <family val="2"/>
      </rPr>
      <t>Comfenalco Valle</t>
    </r>
  </si>
  <si>
    <r>
      <rPr>
        <sz val="10"/>
        <rFont val="Arial"/>
        <family val="2"/>
      </rPr>
      <t>EPS013</t>
    </r>
  </si>
  <si>
    <r>
      <rPr>
        <sz val="10"/>
        <rFont val="Arial"/>
        <family val="2"/>
      </rPr>
      <t>800250119-1</t>
    </r>
  </si>
  <si>
    <r>
      <rPr>
        <sz val="10"/>
        <rFont val="Arial"/>
        <family val="2"/>
      </rPr>
      <t>Saludcoop E.P.S</t>
    </r>
  </si>
  <si>
    <r>
      <rPr>
        <sz val="10"/>
        <rFont val="Arial"/>
        <family val="2"/>
      </rPr>
      <t>Saludcoop</t>
    </r>
  </si>
  <si>
    <r>
      <rPr>
        <sz val="10"/>
        <rFont val="Arial"/>
        <family val="2"/>
      </rPr>
      <t>EPS014</t>
    </r>
  </si>
  <si>
    <r>
      <rPr>
        <sz val="10"/>
        <rFont val="Arial"/>
        <family val="2"/>
      </rPr>
      <t>830006404-0</t>
    </r>
  </si>
  <si>
    <r>
      <rPr>
        <sz val="10"/>
        <rFont val="Arial"/>
        <family val="2"/>
      </rPr>
      <t>Humana Vivir EPS</t>
    </r>
  </si>
  <si>
    <r>
      <rPr>
        <sz val="10"/>
        <rFont val="Arial"/>
        <family val="2"/>
      </rPr>
      <t>Humana Vivir</t>
    </r>
  </si>
  <si>
    <r>
      <rPr>
        <sz val="10"/>
        <rFont val="Arial"/>
        <family val="2"/>
      </rPr>
      <t>EPS015</t>
    </r>
  </si>
  <si>
    <r>
      <rPr>
        <sz val="10"/>
        <rFont val="Arial"/>
        <family val="2"/>
      </rPr>
      <t>860512237-6</t>
    </r>
  </si>
  <si>
    <r>
      <rPr>
        <sz val="10"/>
        <rFont val="Arial"/>
        <family val="2"/>
      </rPr>
      <t>Salud Colpatria S.A. EPS</t>
    </r>
  </si>
  <si>
    <r>
      <rPr>
        <sz val="10"/>
        <rFont val="Arial"/>
        <family val="2"/>
      </rPr>
      <t>Colpatria</t>
    </r>
  </si>
  <si>
    <r>
      <rPr>
        <sz val="10"/>
        <rFont val="Arial"/>
        <family val="2"/>
      </rPr>
      <t>EPS016</t>
    </r>
  </si>
  <si>
    <r>
      <rPr>
        <sz val="10"/>
        <rFont val="Arial"/>
        <family val="2"/>
      </rPr>
      <t>805000427-1</t>
    </r>
  </si>
  <si>
    <r>
      <rPr>
        <sz val="10"/>
        <rFont val="Arial"/>
        <family val="2"/>
      </rPr>
      <t>Coomeva EPS</t>
    </r>
  </si>
  <si>
    <r>
      <rPr>
        <sz val="10"/>
        <rFont val="Arial"/>
        <family val="2"/>
      </rPr>
      <t>Coomeva</t>
    </r>
  </si>
  <si>
    <r>
      <rPr>
        <sz val="10"/>
        <rFont val="Arial"/>
        <family val="2"/>
      </rPr>
      <t>EPS017</t>
    </r>
  </si>
  <si>
    <r>
      <rPr>
        <sz val="10"/>
        <rFont val="Arial"/>
        <family val="2"/>
      </rPr>
      <t>830003564-7</t>
    </r>
  </si>
  <si>
    <r>
      <rPr>
        <sz val="10"/>
        <rFont val="Arial"/>
        <family val="2"/>
      </rPr>
      <t>Famisanar</t>
    </r>
  </si>
  <si>
    <r>
      <rPr>
        <sz val="10"/>
        <rFont val="Arial"/>
        <family val="2"/>
      </rPr>
      <t>EPS018</t>
    </r>
  </si>
  <si>
    <r>
      <rPr>
        <sz val="10"/>
        <rFont val="Arial"/>
        <family val="2"/>
      </rPr>
      <t>805001157-2</t>
    </r>
  </si>
  <si>
    <r>
      <rPr>
        <sz val="10"/>
        <rFont val="Arial"/>
        <family val="2"/>
      </rPr>
      <t>Servicio Occidental de Salud S.O.S. S.A.</t>
    </r>
  </si>
  <si>
    <r>
      <rPr>
        <sz val="10"/>
        <rFont val="Arial"/>
        <family val="2"/>
      </rPr>
      <t>S.O.S. Servicio Occidental de Salud S.A.</t>
    </r>
  </si>
  <si>
    <r>
      <rPr>
        <sz val="10"/>
        <rFont val="Arial"/>
        <family val="2"/>
      </rPr>
      <t>EPS023</t>
    </r>
  </si>
  <si>
    <r>
      <rPr>
        <sz val="10"/>
        <rFont val="Arial"/>
        <family val="2"/>
      </rPr>
      <t>830009783-0</t>
    </r>
  </si>
  <si>
    <r>
      <rPr>
        <sz val="10"/>
        <rFont val="Arial"/>
        <family val="2"/>
      </rPr>
      <t>Cruz Blanca S.A</t>
    </r>
  </si>
  <si>
    <r>
      <rPr>
        <sz val="10"/>
        <rFont val="Arial"/>
        <family val="2"/>
      </rPr>
      <t>Cruz Blanca</t>
    </r>
  </si>
  <si>
    <r>
      <rPr>
        <sz val="10"/>
        <rFont val="Arial"/>
        <family val="2"/>
      </rPr>
      <t>EPS026</t>
    </r>
  </si>
  <si>
    <r>
      <rPr>
        <sz val="10"/>
        <rFont val="Arial"/>
        <family val="2"/>
      </rPr>
      <t>804001273-5</t>
    </r>
  </si>
  <si>
    <r>
      <rPr>
        <sz val="10"/>
        <rFont val="Arial"/>
        <family val="2"/>
      </rPr>
      <t>Solidaria de Salud Solsalud S.A</t>
    </r>
  </si>
  <si>
    <r>
      <rPr>
        <sz val="10"/>
        <rFont val="Arial"/>
        <family val="2"/>
      </rPr>
      <t>Solsalud</t>
    </r>
  </si>
  <si>
    <r>
      <rPr>
        <sz val="10"/>
        <rFont val="Arial"/>
        <family val="2"/>
      </rPr>
      <t>EPS033</t>
    </r>
  </si>
  <si>
    <r>
      <rPr>
        <sz val="10"/>
        <rFont val="Arial"/>
        <family val="2"/>
      </rPr>
      <t>830074184-5</t>
    </r>
  </si>
  <si>
    <r>
      <rPr>
        <sz val="10"/>
        <rFont val="Arial"/>
        <family val="2"/>
      </rPr>
      <t>Saludvida S.A EPS</t>
    </r>
  </si>
  <si>
    <r>
      <rPr>
        <sz val="10"/>
        <rFont val="Arial"/>
        <family val="2"/>
      </rPr>
      <t>Saludvida</t>
    </r>
  </si>
  <si>
    <r>
      <rPr>
        <sz val="10"/>
        <rFont val="Arial"/>
        <family val="2"/>
      </rPr>
      <t>EPS037</t>
    </r>
  </si>
  <si>
    <r>
      <rPr>
        <sz val="10"/>
        <rFont val="Arial"/>
        <family val="2"/>
      </rPr>
      <t>900156264-2</t>
    </r>
  </si>
  <si>
    <r>
      <rPr>
        <sz val="10"/>
        <rFont val="Arial"/>
        <family val="2"/>
      </rPr>
      <t>Nueva EPS</t>
    </r>
  </si>
  <si>
    <r>
      <rPr>
        <sz val="10"/>
        <rFont val="Arial"/>
        <family val="2"/>
      </rPr>
      <t>Nueva E.P.S.</t>
    </r>
  </si>
  <si>
    <r>
      <rPr>
        <sz val="10"/>
        <rFont val="Arial"/>
        <family val="2"/>
      </rPr>
      <t>EPS038</t>
    </r>
  </si>
  <si>
    <r>
      <rPr>
        <sz val="10"/>
        <rFont val="Arial"/>
        <family val="2"/>
      </rPr>
      <t>900112778-7</t>
    </r>
  </si>
  <si>
    <r>
      <rPr>
        <sz val="10"/>
        <rFont val="Arial"/>
        <family val="2"/>
      </rPr>
      <t>Multimédicas Salud con Calidad EPS S.A.</t>
    </r>
  </si>
  <si>
    <r>
      <rPr>
        <sz val="10"/>
        <rFont val="Arial"/>
        <family val="2"/>
      </rPr>
      <t>Multimédicas Salud Con Calidad EPS S.A.</t>
    </r>
  </si>
  <si>
    <r>
      <rPr>
        <sz val="10"/>
        <rFont val="Arial"/>
        <family val="2"/>
      </rPr>
      <t>EPS039</t>
    </r>
  </si>
  <si>
    <r>
      <rPr>
        <sz val="10"/>
        <rFont val="Arial"/>
        <family val="2"/>
      </rPr>
      <t>900074992-3</t>
    </r>
  </si>
  <si>
    <r>
      <rPr>
        <sz val="10"/>
        <rFont val="Arial"/>
        <family val="2"/>
      </rPr>
      <t>MIN001</t>
    </r>
  </si>
  <si>
    <r>
      <rPr>
        <sz val="10"/>
        <rFont val="Arial"/>
        <family val="2"/>
      </rPr>
      <t>900462447-5</t>
    </r>
  </si>
  <si>
    <r>
      <rPr>
        <sz val="10"/>
        <rFont val="Arial"/>
        <family val="2"/>
      </rPr>
      <t>Fosyga</t>
    </r>
  </si>
  <si>
    <r>
      <rPr>
        <sz val="10"/>
        <rFont val="Arial"/>
        <family val="2"/>
      </rPr>
      <t>RES005</t>
    </r>
  </si>
  <si>
    <r>
      <rPr>
        <sz val="10"/>
        <rFont val="Arial"/>
        <family val="2"/>
      </rPr>
      <t>890102257-3</t>
    </r>
  </si>
  <si>
    <r>
      <rPr>
        <sz val="10"/>
        <rFont val="Arial"/>
        <family val="2"/>
      </rPr>
      <t>Universidad del Atlántico</t>
    </r>
  </si>
  <si>
    <r>
      <rPr>
        <sz val="10"/>
        <rFont val="Arial"/>
        <family val="2"/>
      </rPr>
      <t>RES006</t>
    </r>
  </si>
  <si>
    <r>
      <rPr>
        <sz val="10"/>
        <rFont val="Arial"/>
        <family val="2"/>
      </rPr>
      <t>890201213-4</t>
    </r>
  </si>
  <si>
    <r>
      <rPr>
        <sz val="10"/>
        <rFont val="Arial"/>
        <family val="2"/>
      </rPr>
      <t>Universidad Industrial de Santander</t>
    </r>
  </si>
  <si>
    <r>
      <rPr>
        <sz val="10"/>
        <rFont val="Arial"/>
        <family val="2"/>
      </rPr>
      <t>RES007</t>
    </r>
  </si>
  <si>
    <r>
      <rPr>
        <sz val="10"/>
        <rFont val="Arial"/>
        <family val="2"/>
      </rPr>
      <t>890399010-6</t>
    </r>
  </si>
  <si>
    <r>
      <rPr>
        <sz val="10"/>
        <rFont val="Arial"/>
        <family val="2"/>
      </rPr>
      <t>Universidad del Valle</t>
    </r>
  </si>
  <si>
    <r>
      <rPr>
        <sz val="10"/>
        <rFont val="Arial"/>
        <family val="2"/>
      </rPr>
      <t>RES008</t>
    </r>
  </si>
  <si>
    <r>
      <rPr>
        <sz val="10"/>
        <rFont val="Arial"/>
        <family val="2"/>
      </rPr>
      <t>899999063-3</t>
    </r>
  </si>
  <si>
    <r>
      <rPr>
        <sz val="10"/>
        <rFont val="Arial"/>
        <family val="2"/>
      </rPr>
      <t>Universidad Nacional de Colombia</t>
    </r>
  </si>
  <si>
    <r>
      <rPr>
        <sz val="10"/>
        <rFont val="Arial"/>
        <family val="2"/>
      </rPr>
      <t>RES009</t>
    </r>
  </si>
  <si>
    <r>
      <rPr>
        <sz val="10"/>
        <rFont val="Arial"/>
        <family val="2"/>
      </rPr>
      <t>891500319-2</t>
    </r>
  </si>
  <si>
    <r>
      <rPr>
        <sz val="10"/>
        <rFont val="Arial"/>
        <family val="2"/>
      </rPr>
      <t>Universidad del Cauca</t>
    </r>
  </si>
  <si>
    <r>
      <rPr>
        <sz val="10"/>
        <rFont val="Arial"/>
        <family val="2"/>
      </rPr>
      <t>RES010</t>
    </r>
  </si>
  <si>
    <r>
      <rPr>
        <sz val="10"/>
        <rFont val="Arial"/>
        <family val="2"/>
      </rPr>
      <t>890480123-5</t>
    </r>
  </si>
  <si>
    <r>
      <rPr>
        <sz val="10"/>
        <rFont val="Arial"/>
        <family val="2"/>
      </rPr>
      <t>Universidad de Cartagena</t>
    </r>
  </si>
  <si>
    <r>
      <rPr>
        <sz val="10"/>
        <rFont val="Arial"/>
        <family val="2"/>
      </rPr>
      <t>RES011</t>
    </r>
  </si>
  <si>
    <r>
      <rPr>
        <sz val="10"/>
        <rFont val="Arial"/>
        <family val="2"/>
      </rPr>
      <t>890980040-8</t>
    </r>
  </si>
  <si>
    <r>
      <rPr>
        <sz val="10"/>
        <rFont val="Arial"/>
        <family val="2"/>
      </rPr>
      <t>Universidad de Antioquia</t>
    </r>
  </si>
  <si>
    <r>
      <rPr>
        <sz val="10"/>
        <rFont val="Arial"/>
        <family val="2"/>
      </rPr>
      <t>RES012</t>
    </r>
  </si>
  <si>
    <r>
      <rPr>
        <sz val="10"/>
        <rFont val="Arial"/>
        <family val="2"/>
      </rPr>
      <t>891080031-3</t>
    </r>
  </si>
  <si>
    <r>
      <rPr>
        <sz val="10"/>
        <rFont val="Arial"/>
        <family val="2"/>
      </rPr>
      <t>Universidad de Córdoba</t>
    </r>
  </si>
  <si>
    <r>
      <rPr>
        <sz val="10"/>
        <rFont val="Arial"/>
        <family val="2"/>
      </rPr>
      <t>RES013</t>
    </r>
  </si>
  <si>
    <r>
      <rPr>
        <sz val="10"/>
        <rFont val="Arial"/>
        <family val="2"/>
      </rPr>
      <t>800118954-1</t>
    </r>
  </si>
  <si>
    <r>
      <rPr>
        <sz val="10"/>
        <rFont val="Arial"/>
        <family val="2"/>
      </rPr>
      <t>Universidad de Nariño</t>
    </r>
  </si>
  <si>
    <r>
      <rPr>
        <sz val="10"/>
        <rFont val="Arial"/>
        <family val="2"/>
      </rPr>
      <t>RES014</t>
    </r>
  </si>
  <si>
    <r>
      <rPr>
        <sz val="10"/>
        <rFont val="Arial"/>
        <family val="2"/>
      </rPr>
      <t>891800330-1</t>
    </r>
  </si>
  <si>
    <r>
      <rPr>
        <sz val="10"/>
        <rFont val="Arial"/>
        <family val="2"/>
      </rPr>
      <t>Universidad Pedagógica y Tecnológica de Colombia - UPTC</t>
    </r>
  </si>
  <si>
    <r>
      <rPr>
        <sz val="10"/>
        <rFont val="Arial"/>
        <family val="2"/>
      </rPr>
      <t>Universidad Pedagógica - UPTC</t>
    </r>
  </si>
  <si>
    <r>
      <rPr>
        <sz val="10"/>
        <rFont val="Arial"/>
        <family val="2"/>
      </rPr>
      <t>230201</t>
    </r>
  </si>
  <si>
    <r>
      <rPr>
        <sz val="10"/>
        <rFont val="Arial"/>
        <family val="2"/>
      </rPr>
      <t>800229739-0</t>
    </r>
  </si>
  <si>
    <r>
      <rPr>
        <sz val="10"/>
        <rFont val="Arial"/>
        <family val="2"/>
      </rPr>
      <t>Protección</t>
    </r>
  </si>
  <si>
    <r>
      <rPr>
        <sz val="10"/>
        <rFont val="Arial"/>
        <family val="2"/>
      </rPr>
      <t>230301</t>
    </r>
  </si>
  <si>
    <r>
      <rPr>
        <sz val="10"/>
        <rFont val="Arial"/>
        <family val="2"/>
      </rPr>
      <t>800224808-8</t>
    </r>
  </si>
  <si>
    <r>
      <rPr>
        <sz val="10"/>
        <rFont val="Arial"/>
        <family val="2"/>
      </rPr>
      <t>Porvenir</t>
    </r>
  </si>
  <si>
    <r>
      <rPr>
        <sz val="10"/>
        <rFont val="Arial"/>
        <family val="2"/>
      </rPr>
      <t>230501</t>
    </r>
  </si>
  <si>
    <r>
      <rPr>
        <sz val="10"/>
        <rFont val="Arial"/>
        <family val="2"/>
      </rPr>
      <t>800231967-1</t>
    </r>
  </si>
  <si>
    <r>
      <rPr>
        <sz val="10"/>
        <rFont val="Arial"/>
        <family val="2"/>
      </rPr>
      <t>Horizonte</t>
    </r>
  </si>
  <si>
    <r>
      <rPr>
        <sz val="10"/>
        <rFont val="Arial"/>
        <family val="2"/>
      </rPr>
      <t>230901</t>
    </r>
  </si>
  <si>
    <r>
      <rPr>
        <sz val="10"/>
        <rFont val="Arial"/>
        <family val="2"/>
      </rPr>
      <t>800253055-2</t>
    </r>
  </si>
  <si>
    <r>
      <rPr>
        <sz val="10"/>
        <rFont val="Arial"/>
        <family val="2"/>
      </rPr>
      <t>Fondo Obligatorio de Pensiones Skandia</t>
    </r>
  </si>
  <si>
    <r>
      <rPr>
        <sz val="10"/>
        <rFont val="Arial"/>
        <family val="2"/>
      </rPr>
      <t>Skandia</t>
    </r>
  </si>
  <si>
    <r>
      <rPr>
        <sz val="10"/>
        <rFont val="Arial"/>
        <family val="2"/>
      </rPr>
      <t>230904</t>
    </r>
  </si>
  <si>
    <r>
      <rPr>
        <sz val="10"/>
        <rFont val="Arial"/>
        <family val="2"/>
      </rPr>
      <t>830125132-2</t>
    </r>
  </si>
  <si>
    <r>
      <rPr>
        <sz val="10"/>
        <rFont val="Arial"/>
        <family val="2"/>
      </rPr>
      <t>Fondo Alternativo de Pensiones Skandia</t>
    </r>
  </si>
  <si>
    <r>
      <rPr>
        <sz val="10"/>
        <rFont val="Arial"/>
        <family val="2"/>
      </rPr>
      <t>Skandia Alternativo</t>
    </r>
  </si>
  <si>
    <r>
      <rPr>
        <sz val="10"/>
        <rFont val="Arial"/>
        <family val="2"/>
      </rPr>
      <t>231001</t>
    </r>
  </si>
  <si>
    <r>
      <rPr>
        <sz val="10"/>
        <rFont val="Arial"/>
        <family val="2"/>
      </rPr>
      <t>800227940-6</t>
    </r>
  </si>
  <si>
    <r>
      <rPr>
        <sz val="10"/>
        <rFont val="Arial"/>
        <family val="2"/>
      </rPr>
      <t>Colfondos</t>
    </r>
  </si>
  <si>
    <r>
      <rPr>
        <sz val="10"/>
        <rFont val="Arial"/>
        <family val="2"/>
      </rPr>
      <t>25-2</t>
    </r>
  </si>
  <si>
    <r>
      <rPr>
        <sz val="10"/>
        <rFont val="Arial"/>
        <family val="2"/>
      </rPr>
      <t>860007379-8</t>
    </r>
  </si>
  <si>
    <r>
      <rPr>
        <sz val="10"/>
        <rFont val="Arial"/>
        <family val="2"/>
      </rPr>
      <t>Caja de Auxilios y de Prestaciones de ACDAC</t>
    </r>
  </si>
  <si>
    <r>
      <rPr>
        <sz val="10"/>
        <rFont val="Arial"/>
        <family val="2"/>
      </rPr>
      <t>Caxdac</t>
    </r>
  </si>
  <si>
    <r>
      <rPr>
        <sz val="10"/>
        <rFont val="Arial"/>
        <family val="2"/>
      </rPr>
      <t>25-3</t>
    </r>
  </si>
  <si>
    <r>
      <rPr>
        <sz val="10"/>
        <rFont val="Arial"/>
        <family val="2"/>
      </rPr>
      <t>899999734-7</t>
    </r>
  </si>
  <si>
    <r>
      <rPr>
        <sz val="10"/>
        <rFont val="Arial"/>
        <family val="2"/>
      </rPr>
      <t>Fondo de Previsión Social del Congreso</t>
    </r>
  </si>
  <si>
    <r>
      <rPr>
        <sz val="10"/>
        <rFont val="Arial"/>
        <family val="2"/>
      </rPr>
      <t>Fonprecon</t>
    </r>
  </si>
  <si>
    <r>
      <rPr>
        <sz val="10"/>
        <rFont val="Arial"/>
        <family val="2"/>
      </rPr>
      <t>25-7</t>
    </r>
  </si>
  <si>
    <r>
      <rPr>
        <sz val="10"/>
        <rFont val="Arial"/>
        <family val="2"/>
      </rPr>
      <t>800216278-0</t>
    </r>
  </si>
  <si>
    <r>
      <rPr>
        <sz val="10"/>
        <rFont val="Arial"/>
        <family val="2"/>
      </rPr>
      <t>Pensiones de Antioquia</t>
    </r>
  </si>
  <si>
    <r>
      <rPr>
        <sz val="10"/>
        <rFont val="Arial"/>
        <family val="2"/>
      </rPr>
      <t>25-14</t>
    </r>
  </si>
  <si>
    <r>
      <rPr>
        <sz val="10"/>
        <rFont val="Arial"/>
        <family val="2"/>
      </rPr>
      <t>900336004-7</t>
    </r>
  </si>
  <si>
    <r>
      <rPr>
        <sz val="10"/>
        <rFont val="Arial"/>
        <family val="2"/>
      </rPr>
      <t>Administradora Colombiana de Pensiones Colpensiones</t>
    </r>
  </si>
  <si>
    <r>
      <rPr>
        <sz val="10"/>
        <rFont val="Arial"/>
        <family val="2"/>
      </rPr>
      <t>Colpensiones</t>
    </r>
  </si>
  <si>
    <r>
      <rPr>
        <sz val="10"/>
        <rFont val="Arial"/>
        <family val="2"/>
      </rPr>
      <t>14-4</t>
    </r>
  </si>
  <si>
    <r>
      <rPr>
        <sz val="10"/>
        <rFont val="Arial"/>
        <family val="2"/>
      </rPr>
      <t>860002183-9</t>
    </r>
  </si>
  <si>
    <r>
      <rPr>
        <sz val="10"/>
        <rFont val="Arial"/>
        <family val="2"/>
      </rPr>
      <t>A.R.L. Seguros de Vida Colpatria S.A.</t>
    </r>
  </si>
  <si>
    <r>
      <rPr>
        <sz val="10"/>
        <rFont val="Arial"/>
        <family val="2"/>
      </rPr>
      <t>Colpatria ARP</t>
    </r>
  </si>
  <si>
    <r>
      <rPr>
        <sz val="10"/>
        <rFont val="Arial"/>
        <family val="2"/>
      </rPr>
      <t>14-7</t>
    </r>
  </si>
  <si>
    <r>
      <rPr>
        <sz val="10"/>
        <rFont val="Arial"/>
        <family val="2"/>
      </rPr>
      <t>860002503-2</t>
    </r>
  </si>
  <si>
    <r>
      <rPr>
        <sz val="10"/>
        <rFont val="Arial"/>
        <family val="2"/>
      </rPr>
      <t>Compañía de Seguros Bolívar S.A.</t>
    </r>
  </si>
  <si>
    <r>
      <rPr>
        <sz val="10"/>
        <rFont val="Arial"/>
        <family val="2"/>
      </rPr>
      <t>Seguros Bolívar</t>
    </r>
  </si>
  <si>
    <r>
      <rPr>
        <sz val="10"/>
        <rFont val="Arial"/>
        <family val="2"/>
      </rPr>
      <t>14-8</t>
    </r>
  </si>
  <si>
    <r>
      <rPr>
        <sz val="10"/>
        <rFont val="Arial"/>
        <family val="2"/>
      </rPr>
      <t>860022137-5</t>
    </r>
  </si>
  <si>
    <r>
      <rPr>
        <sz val="10"/>
        <rFont val="Arial"/>
        <family val="2"/>
      </rPr>
      <t>Seguros de Vida Aurora</t>
    </r>
  </si>
  <si>
    <r>
      <rPr>
        <sz val="10"/>
        <rFont val="Arial"/>
        <family val="2"/>
      </rPr>
      <t>14-17</t>
    </r>
  </si>
  <si>
    <r>
      <rPr>
        <sz val="10"/>
        <rFont val="Arial"/>
        <family val="2"/>
      </rPr>
      <t>860503617-3</t>
    </r>
  </si>
  <si>
    <r>
      <rPr>
        <sz val="10"/>
        <rFont val="Arial"/>
        <family val="2"/>
      </rPr>
      <t>ARP Alfa</t>
    </r>
  </si>
  <si>
    <r>
      <rPr>
        <sz val="10"/>
        <rFont val="Arial"/>
        <family val="2"/>
      </rPr>
      <t>Alfa</t>
    </r>
  </si>
  <si>
    <r>
      <rPr>
        <sz val="10"/>
        <rFont val="Arial"/>
        <family val="2"/>
      </rPr>
      <t>14-18</t>
    </r>
  </si>
  <si>
    <r>
      <rPr>
        <sz val="10"/>
        <rFont val="Arial"/>
        <family val="2"/>
      </rPr>
      <t>860008645-7</t>
    </r>
  </si>
  <si>
    <r>
      <rPr>
        <sz val="10"/>
        <rFont val="Arial"/>
        <family val="2"/>
      </rPr>
      <t>Liberty Seguros de Vida S.A.</t>
    </r>
  </si>
  <si>
    <r>
      <rPr>
        <sz val="10"/>
        <rFont val="Arial"/>
        <family val="2"/>
      </rPr>
      <t>Liberty</t>
    </r>
  </si>
  <si>
    <r>
      <rPr>
        <sz val="10"/>
        <rFont val="Arial"/>
        <family val="2"/>
      </rPr>
      <t>14-23</t>
    </r>
  </si>
  <si>
    <r>
      <rPr>
        <sz val="10"/>
        <rFont val="Arial"/>
        <family val="2"/>
      </rPr>
      <t>860011153-6</t>
    </r>
  </si>
  <si>
    <r>
      <rPr>
        <sz val="10"/>
        <rFont val="Arial"/>
        <family val="2"/>
      </rPr>
      <t>Positiva Compañía de Seguros</t>
    </r>
  </si>
  <si>
    <r>
      <rPr>
        <sz val="10"/>
        <rFont val="Arial"/>
        <family val="2"/>
      </rPr>
      <t>14-25</t>
    </r>
  </si>
  <si>
    <r>
      <rPr>
        <sz val="10"/>
        <rFont val="Arial"/>
        <family val="2"/>
      </rPr>
      <t>800226175-3</t>
    </r>
  </si>
  <si>
    <r>
      <rPr>
        <sz val="10"/>
        <rFont val="Arial"/>
        <family val="2"/>
      </rPr>
      <t>Colmena Riesgos Profesionales</t>
    </r>
  </si>
  <si>
    <r>
      <rPr>
        <sz val="10"/>
        <rFont val="Arial"/>
        <family val="2"/>
      </rPr>
      <t>Colmena</t>
    </r>
  </si>
  <si>
    <r>
      <rPr>
        <sz val="10"/>
        <rFont val="Arial"/>
        <family val="2"/>
      </rPr>
      <t>14-28</t>
    </r>
  </si>
  <si>
    <t>800256161-9</t>
  </si>
  <si>
    <r>
      <rPr>
        <sz val="10"/>
        <rFont val="Arial"/>
        <family val="2"/>
      </rPr>
      <t>ARL Sura</t>
    </r>
  </si>
  <si>
    <r>
      <rPr>
        <sz val="10"/>
        <rFont val="Arial"/>
        <family val="2"/>
      </rPr>
      <t>ARP Sura (Antes Suratep)</t>
    </r>
  </si>
  <si>
    <r>
      <rPr>
        <sz val="10"/>
        <rFont val="Arial"/>
        <family val="2"/>
      </rPr>
      <t>14-29</t>
    </r>
  </si>
  <si>
    <r>
      <rPr>
        <sz val="10"/>
        <rFont val="Arial"/>
        <family val="2"/>
      </rPr>
      <t>830008686-1</t>
    </r>
  </si>
  <si>
    <r>
      <rPr>
        <sz val="10"/>
        <rFont val="Arial"/>
        <family val="2"/>
      </rPr>
      <t>La Equidad Seguros de Vida</t>
    </r>
  </si>
  <si>
    <r>
      <rPr>
        <sz val="10"/>
        <rFont val="Arial"/>
        <family val="2"/>
      </rPr>
      <t>La Equidad Seguros</t>
    </r>
  </si>
  <si>
    <r>
      <rPr>
        <sz val="10"/>
        <rFont val="Arial"/>
        <family val="2"/>
      </rPr>
      <t>14-30</t>
    </r>
  </si>
  <si>
    <r>
      <rPr>
        <sz val="10"/>
        <rFont val="Arial"/>
        <family val="2"/>
      </rPr>
      <t>830054904-6</t>
    </r>
  </si>
  <si>
    <r>
      <rPr>
        <sz val="10"/>
        <rFont val="Arial"/>
        <family val="2"/>
      </rPr>
      <t>Mapfre Colombia Vida Seguros S.A</t>
    </r>
  </si>
  <si>
    <r>
      <rPr>
        <sz val="10"/>
        <rFont val="Arial"/>
        <family val="2"/>
      </rPr>
      <t>Mapfre Colombia Vida Seguros S.A.</t>
    </r>
  </si>
  <si>
    <r>
      <rPr>
        <sz val="10"/>
        <rFont val="Arial"/>
        <family val="2"/>
      </rPr>
      <t>CCF02</t>
    </r>
  </si>
  <si>
    <r>
      <rPr>
        <sz val="10"/>
        <rFont val="Arial"/>
        <family val="2"/>
      </rPr>
      <t>890900840-1</t>
    </r>
  </si>
  <si>
    <r>
      <rPr>
        <sz val="10"/>
        <rFont val="Arial"/>
        <family val="2"/>
      </rPr>
      <t>Camacol</t>
    </r>
  </si>
  <si>
    <r>
      <rPr>
        <sz val="10"/>
        <rFont val="Arial"/>
        <family val="2"/>
      </rPr>
      <t>Comfamiliar Camacol</t>
    </r>
  </si>
  <si>
    <r>
      <rPr>
        <sz val="10"/>
        <rFont val="Arial"/>
        <family val="2"/>
      </rPr>
      <t>CCF03</t>
    </r>
  </si>
  <si>
    <r>
      <rPr>
        <sz val="10"/>
        <rFont val="Arial"/>
        <family val="2"/>
      </rPr>
      <t>Comfenalco Antioquia CCF</t>
    </r>
  </si>
  <si>
    <r>
      <rPr>
        <sz val="10"/>
        <rFont val="Arial"/>
        <family val="2"/>
      </rPr>
      <t>CCF04</t>
    </r>
  </si>
  <si>
    <r>
      <rPr>
        <sz val="10"/>
        <rFont val="Arial"/>
        <family val="2"/>
      </rPr>
      <t>890900841-9</t>
    </r>
  </si>
  <si>
    <r>
      <rPr>
        <sz val="10"/>
        <rFont val="Arial"/>
        <family val="2"/>
      </rPr>
      <t>Caja de Compensación Familiar de Antioquia</t>
    </r>
  </si>
  <si>
    <r>
      <rPr>
        <sz val="10"/>
        <rFont val="Arial"/>
        <family val="2"/>
      </rPr>
      <t>Comfama</t>
    </r>
  </si>
  <si>
    <r>
      <rPr>
        <sz val="10"/>
        <rFont val="Arial"/>
        <family val="2"/>
      </rPr>
      <t>CCF05</t>
    </r>
  </si>
  <si>
    <r>
      <rPr>
        <sz val="10"/>
        <rFont val="Arial"/>
        <family val="2"/>
      </rPr>
      <t>890102044-1</t>
    </r>
  </si>
  <si>
    <r>
      <rPr>
        <sz val="10"/>
        <rFont val="Arial"/>
        <family val="2"/>
      </rPr>
      <t>Caja de Compensación Familiar Cajacopi Atlántico</t>
    </r>
  </si>
  <si>
    <r>
      <rPr>
        <sz val="10"/>
        <rFont val="Arial"/>
        <family val="2"/>
      </rPr>
      <t>Cajacopi Atlántico</t>
    </r>
  </si>
  <si>
    <r>
      <rPr>
        <sz val="10"/>
        <rFont val="Arial"/>
        <family val="2"/>
      </rPr>
      <t>CCF06</t>
    </r>
  </si>
  <si>
    <r>
      <rPr>
        <sz val="10"/>
        <rFont val="Arial"/>
        <family val="2"/>
      </rPr>
      <t>890102002-2</t>
    </r>
  </si>
  <si>
    <r>
      <rPr>
        <sz val="10"/>
        <rFont val="Arial"/>
        <family val="2"/>
      </rPr>
      <t>Combarranquilla</t>
    </r>
  </si>
  <si>
    <r>
      <rPr>
        <sz val="10"/>
        <rFont val="Arial"/>
        <family val="2"/>
      </rPr>
      <t>CCF07</t>
    </r>
  </si>
  <si>
    <r>
      <rPr>
        <sz val="10"/>
        <rFont val="Arial"/>
        <family val="2"/>
      </rPr>
      <t>890101994-9</t>
    </r>
  </si>
  <si>
    <r>
      <rPr>
        <sz val="10"/>
        <rFont val="Arial"/>
        <family val="2"/>
      </rPr>
      <t>Comfamiliar Atlántico</t>
    </r>
  </si>
  <si>
    <r>
      <rPr>
        <sz val="10"/>
        <rFont val="Arial"/>
        <family val="2"/>
      </rPr>
      <t>CCF08</t>
    </r>
  </si>
  <si>
    <r>
      <rPr>
        <sz val="10"/>
        <rFont val="Arial"/>
        <family val="2"/>
      </rPr>
      <t>890480023-7</t>
    </r>
  </si>
  <si>
    <r>
      <rPr>
        <sz val="10"/>
        <rFont val="Arial"/>
        <family val="2"/>
      </rPr>
      <t>Comfenalco Cartagena</t>
    </r>
  </si>
  <si>
    <r>
      <rPr>
        <sz val="10"/>
        <rFont val="Arial"/>
        <family val="2"/>
      </rPr>
      <t>CCF09</t>
    </r>
  </si>
  <si>
    <r>
      <rPr>
        <sz val="10"/>
        <rFont val="Arial"/>
        <family val="2"/>
      </rPr>
      <t>890480110-1</t>
    </r>
  </si>
  <si>
    <r>
      <rPr>
        <sz val="10"/>
        <rFont val="Arial"/>
        <family val="2"/>
      </rPr>
      <t>Caja de Compensación Familiar de Cartagena</t>
    </r>
  </si>
  <si>
    <r>
      <rPr>
        <sz val="10"/>
        <rFont val="Arial"/>
        <family val="2"/>
      </rPr>
      <t>Comfamiliar Cartagena</t>
    </r>
  </si>
  <si>
    <r>
      <rPr>
        <sz val="10"/>
        <rFont val="Arial"/>
        <family val="2"/>
      </rPr>
      <t>CCF10</t>
    </r>
  </si>
  <si>
    <r>
      <rPr>
        <sz val="10"/>
        <rFont val="Arial"/>
        <family val="2"/>
      </rPr>
      <t>891800213-8</t>
    </r>
  </si>
  <si>
    <r>
      <rPr>
        <sz val="10"/>
        <rFont val="Arial"/>
        <family val="2"/>
      </rPr>
      <t>Comfaboy</t>
    </r>
  </si>
  <si>
    <r>
      <rPr>
        <sz val="10"/>
        <rFont val="Arial"/>
        <family val="2"/>
      </rPr>
      <t>CCF11</t>
    </r>
  </si>
  <si>
    <r>
      <rPr>
        <sz val="10"/>
        <rFont val="Arial"/>
        <family val="2"/>
      </rPr>
      <t>890806490-5</t>
    </r>
  </si>
  <si>
    <r>
      <rPr>
        <sz val="10"/>
        <rFont val="Arial"/>
        <family val="2"/>
      </rPr>
      <t>CCF de Caldas</t>
    </r>
  </si>
  <si>
    <r>
      <rPr>
        <sz val="10"/>
        <rFont val="Arial"/>
        <family val="2"/>
      </rPr>
      <t>Confamiliares</t>
    </r>
  </si>
  <si>
    <r>
      <rPr>
        <sz val="10"/>
        <rFont val="Arial"/>
        <family val="2"/>
      </rPr>
      <t>CCF13</t>
    </r>
  </si>
  <si>
    <r>
      <rPr>
        <sz val="10"/>
        <rFont val="Arial"/>
        <family val="2"/>
      </rPr>
      <t>891190047-2</t>
    </r>
  </si>
  <si>
    <r>
      <rPr>
        <sz val="10"/>
        <rFont val="Arial"/>
        <family val="2"/>
      </rPr>
      <t>Comfaca</t>
    </r>
  </si>
  <si>
    <r>
      <rPr>
        <sz val="10"/>
        <rFont val="Arial"/>
        <family val="2"/>
      </rPr>
      <t>CCF14</t>
    </r>
  </si>
  <si>
    <r>
      <rPr>
        <sz val="10"/>
        <rFont val="Arial"/>
        <family val="2"/>
      </rPr>
      <t>891500182-0</t>
    </r>
  </si>
  <si>
    <r>
      <rPr>
        <sz val="10"/>
        <rFont val="Arial"/>
        <family val="2"/>
      </rPr>
      <t>Comfacauca</t>
    </r>
  </si>
  <si>
    <r>
      <rPr>
        <sz val="10"/>
        <rFont val="Arial"/>
        <family val="2"/>
      </rPr>
      <t>CCF15</t>
    </r>
  </si>
  <si>
    <r>
      <rPr>
        <sz val="10"/>
        <rFont val="Arial"/>
        <family val="2"/>
      </rPr>
      <t>892399989-8</t>
    </r>
  </si>
  <si>
    <r>
      <rPr>
        <sz val="10"/>
        <rFont val="Arial"/>
        <family val="2"/>
      </rPr>
      <t>Caja de Compensación Familiar Cesar</t>
    </r>
  </si>
  <si>
    <r>
      <rPr>
        <sz val="10"/>
        <rFont val="Arial"/>
        <family val="2"/>
      </rPr>
      <t>Comfacesar</t>
    </r>
  </si>
  <si>
    <r>
      <rPr>
        <sz val="10"/>
        <rFont val="Arial"/>
        <family val="2"/>
      </rPr>
      <t>CCF16</t>
    </r>
  </si>
  <si>
    <r>
      <rPr>
        <sz val="10"/>
        <rFont val="Arial"/>
        <family val="2"/>
      </rPr>
      <t>891080005-1</t>
    </r>
  </si>
  <si>
    <r>
      <rPr>
        <sz val="10"/>
        <rFont val="Arial"/>
        <family val="2"/>
      </rPr>
      <t>Comfacor</t>
    </r>
  </si>
  <si>
    <r>
      <rPr>
        <sz val="10"/>
        <rFont val="Arial"/>
        <family val="2"/>
      </rPr>
      <t>CCF21</t>
    </r>
  </si>
  <si>
    <r>
      <rPr>
        <sz val="10"/>
        <rFont val="Arial"/>
        <family val="2"/>
      </rPr>
      <t>860013570-3</t>
    </r>
  </si>
  <si>
    <r>
      <rPr>
        <sz val="10"/>
        <rFont val="Arial"/>
        <family val="2"/>
      </rPr>
      <t>Cafam</t>
    </r>
  </si>
  <si>
    <r>
      <rPr>
        <sz val="10"/>
        <rFont val="Arial"/>
        <family val="2"/>
      </rPr>
      <t>CCF22</t>
    </r>
  </si>
  <si>
    <r>
      <rPr>
        <sz val="10"/>
        <rFont val="Arial"/>
        <family val="2"/>
      </rPr>
      <t>860007336-1</t>
    </r>
  </si>
  <si>
    <r>
      <rPr>
        <sz val="10"/>
        <rFont val="Arial"/>
        <family val="2"/>
      </rPr>
      <t>Colsubsidio</t>
    </r>
  </si>
  <si>
    <r>
      <rPr>
        <sz val="10"/>
        <rFont val="Arial"/>
        <family val="2"/>
      </rPr>
      <t>CCF24</t>
    </r>
  </si>
  <si>
    <r>
      <rPr>
        <sz val="10"/>
        <rFont val="Arial"/>
        <family val="2"/>
      </rPr>
      <t>Caja de Compensación Familiar Compensar</t>
    </r>
  </si>
  <si>
    <r>
      <rPr>
        <sz val="10"/>
        <rFont val="Arial"/>
        <family val="2"/>
      </rPr>
      <t>CCF26</t>
    </r>
  </si>
  <si>
    <r>
      <rPr>
        <sz val="10"/>
        <rFont val="Arial"/>
        <family val="2"/>
      </rPr>
      <t>860045904-7</t>
    </r>
  </si>
  <si>
    <r>
      <rPr>
        <sz val="10"/>
        <rFont val="Arial"/>
        <family val="2"/>
      </rPr>
      <t>Comfacundi</t>
    </r>
  </si>
  <si>
    <r>
      <rPr>
        <sz val="10"/>
        <rFont val="Arial"/>
        <family val="2"/>
      </rPr>
      <t>CCF29</t>
    </r>
  </si>
  <si>
    <r>
      <rPr>
        <sz val="10"/>
        <rFont val="Arial"/>
        <family val="2"/>
      </rPr>
      <t>891600091-8</t>
    </r>
  </si>
  <si>
    <r>
      <rPr>
        <sz val="10"/>
        <rFont val="Arial"/>
        <family val="2"/>
      </rPr>
      <t>CCF del Chocó</t>
    </r>
  </si>
  <si>
    <r>
      <rPr>
        <sz val="10"/>
        <rFont val="Arial"/>
        <family val="2"/>
      </rPr>
      <t>Comfachocó</t>
    </r>
  </si>
  <si>
    <r>
      <rPr>
        <sz val="10"/>
        <rFont val="Arial"/>
        <family val="2"/>
      </rPr>
      <t>CCF30</t>
    </r>
  </si>
  <si>
    <r>
      <rPr>
        <sz val="10"/>
        <rFont val="Arial"/>
        <family val="2"/>
      </rPr>
      <t>892115006-5</t>
    </r>
  </si>
  <si>
    <r>
      <rPr>
        <sz val="10"/>
        <rFont val="Arial"/>
        <family val="2"/>
      </rPr>
      <t>Caja de Compensación Familiar de La Guajira</t>
    </r>
  </si>
  <si>
    <r>
      <rPr>
        <sz val="10"/>
        <rFont val="Arial"/>
        <family val="2"/>
      </rPr>
      <t>Comfamiliar Guajira</t>
    </r>
  </si>
  <si>
    <r>
      <rPr>
        <sz val="10"/>
        <rFont val="Arial"/>
        <family val="2"/>
      </rPr>
      <t>CCF32</t>
    </r>
  </si>
  <si>
    <r>
      <rPr>
        <sz val="10"/>
        <rFont val="Arial"/>
        <family val="2"/>
      </rPr>
      <t>891180008-2</t>
    </r>
  </si>
  <si>
    <r>
      <rPr>
        <sz val="10"/>
        <rFont val="Arial"/>
        <family val="2"/>
      </rPr>
      <t>Comfamiliar del Huila</t>
    </r>
  </si>
  <si>
    <r>
      <rPr>
        <sz val="10"/>
        <rFont val="Arial"/>
        <family val="2"/>
      </rPr>
      <t>Comfamiliar Huila</t>
    </r>
  </si>
  <si>
    <r>
      <rPr>
        <sz val="10"/>
        <rFont val="Arial"/>
        <family val="2"/>
      </rPr>
      <t>CCF33</t>
    </r>
  </si>
  <si>
    <r>
      <rPr>
        <sz val="10"/>
        <rFont val="Arial"/>
        <family val="2"/>
      </rPr>
      <t>891780093-3</t>
    </r>
  </si>
  <si>
    <r>
      <rPr>
        <sz val="10"/>
        <rFont val="Arial"/>
        <family val="2"/>
      </rPr>
      <t>CCF del Magdalena</t>
    </r>
  </si>
  <si>
    <r>
      <rPr>
        <sz val="10"/>
        <rFont val="Arial"/>
        <family val="2"/>
      </rPr>
      <t>Cajamag</t>
    </r>
  </si>
  <si>
    <r>
      <rPr>
        <sz val="10"/>
        <rFont val="Arial"/>
        <family val="2"/>
      </rPr>
      <t>CCF34</t>
    </r>
  </si>
  <si>
    <r>
      <rPr>
        <sz val="10"/>
        <rFont val="Arial"/>
        <family val="2"/>
      </rPr>
      <t>892000146-3</t>
    </r>
  </si>
  <si>
    <r>
      <rPr>
        <sz val="10"/>
        <rFont val="Arial"/>
        <family val="2"/>
      </rPr>
      <t>Cofrem Meta</t>
    </r>
  </si>
  <si>
    <r>
      <rPr>
        <sz val="10"/>
        <rFont val="Arial"/>
        <family val="2"/>
      </rPr>
      <t>Cofrem</t>
    </r>
  </si>
  <si>
    <r>
      <rPr>
        <sz val="10"/>
        <rFont val="Arial"/>
        <family val="2"/>
      </rPr>
      <t>CCF35</t>
    </r>
  </si>
  <si>
    <r>
      <rPr>
        <sz val="10"/>
        <rFont val="Arial"/>
        <family val="2"/>
      </rPr>
      <t>891280008-1</t>
    </r>
  </si>
  <si>
    <r>
      <rPr>
        <sz val="10"/>
        <rFont val="Arial"/>
        <family val="2"/>
      </rPr>
      <t>CCF de Nariño</t>
    </r>
  </si>
  <si>
    <r>
      <rPr>
        <sz val="10"/>
        <rFont val="Arial"/>
        <family val="2"/>
      </rPr>
      <t>Comfamiliar Nariño</t>
    </r>
  </si>
  <si>
    <r>
      <rPr>
        <sz val="10"/>
        <rFont val="Arial"/>
        <family val="2"/>
      </rPr>
      <t>CCF36</t>
    </r>
  </si>
  <si>
    <r>
      <rPr>
        <sz val="10"/>
        <rFont val="Arial"/>
        <family val="2"/>
      </rPr>
      <t>890500675-6</t>
    </r>
  </si>
  <si>
    <r>
      <rPr>
        <sz val="10"/>
        <rFont val="Arial"/>
        <family val="2"/>
      </rPr>
      <t>Caja de Compensación Familiar del Oriente</t>
    </r>
  </si>
  <si>
    <r>
      <rPr>
        <sz val="10"/>
        <rFont val="Arial"/>
        <family val="2"/>
      </rPr>
      <t>Comfaoriente</t>
    </r>
  </si>
  <si>
    <r>
      <rPr>
        <sz val="10"/>
        <rFont val="Arial"/>
        <family val="2"/>
      </rPr>
      <t>CCF37</t>
    </r>
  </si>
  <si>
    <r>
      <rPr>
        <sz val="10"/>
        <rFont val="Arial"/>
        <family val="2"/>
      </rPr>
      <t>890500516-3</t>
    </r>
  </si>
  <si>
    <r>
      <rPr>
        <sz val="10"/>
        <rFont val="Arial"/>
        <family val="2"/>
      </rPr>
      <t>Caja de Comp. Familiar Comfanorte</t>
    </r>
  </si>
  <si>
    <r>
      <rPr>
        <sz val="10"/>
        <rFont val="Arial"/>
        <family val="2"/>
      </rPr>
      <t>Comfanorte</t>
    </r>
  </si>
  <si>
    <r>
      <rPr>
        <sz val="10"/>
        <rFont val="Arial"/>
        <family val="2"/>
      </rPr>
      <t>CCF38</t>
    </r>
  </si>
  <si>
    <r>
      <rPr>
        <sz val="10"/>
        <rFont val="Arial"/>
        <family val="2"/>
      </rPr>
      <t>890270275-5</t>
    </r>
  </si>
  <si>
    <r>
      <rPr>
        <sz val="10"/>
        <rFont val="Arial"/>
        <family val="2"/>
      </rPr>
      <t>Caja de Comp. Familiar de Barrancabermeja Cafaba</t>
    </r>
  </si>
  <si>
    <r>
      <rPr>
        <sz val="10"/>
        <rFont val="Arial"/>
        <family val="2"/>
      </rPr>
      <t>Cafaba</t>
    </r>
  </si>
  <si>
    <r>
      <rPr>
        <sz val="10"/>
        <rFont val="Arial"/>
        <family val="2"/>
      </rPr>
      <t>CCF39</t>
    </r>
  </si>
  <si>
    <r>
      <rPr>
        <sz val="10"/>
        <rFont val="Arial"/>
        <family val="2"/>
      </rPr>
      <t>890200106-1</t>
    </r>
  </si>
  <si>
    <r>
      <rPr>
        <sz val="10"/>
        <rFont val="Arial"/>
        <family val="2"/>
      </rPr>
      <t>Cajasan</t>
    </r>
  </si>
  <si>
    <r>
      <rPr>
        <sz val="10"/>
        <rFont val="Arial"/>
        <family val="2"/>
      </rPr>
      <t>CCF40</t>
    </r>
  </si>
  <si>
    <r>
      <rPr>
        <sz val="10"/>
        <rFont val="Arial"/>
        <family val="2"/>
      </rPr>
      <t>890201578-7</t>
    </r>
  </si>
  <si>
    <r>
      <rPr>
        <sz val="10"/>
        <rFont val="Arial"/>
        <family val="2"/>
      </rPr>
      <t>Comfenalco Santander</t>
    </r>
  </si>
  <si>
    <r>
      <rPr>
        <sz val="10"/>
        <rFont val="Arial"/>
        <family val="2"/>
      </rPr>
      <t>CCF41</t>
    </r>
  </si>
  <si>
    <r>
      <rPr>
        <sz val="10"/>
        <rFont val="Arial"/>
        <family val="2"/>
      </rPr>
      <t>892200015-5</t>
    </r>
  </si>
  <si>
    <r>
      <rPr>
        <sz val="10"/>
        <rFont val="Arial"/>
        <family val="2"/>
      </rPr>
      <t>Caja de Compensación Familiar del Sucre</t>
    </r>
  </si>
  <si>
    <r>
      <rPr>
        <sz val="10"/>
        <rFont val="Arial"/>
        <family val="2"/>
      </rPr>
      <t>Comfasucre</t>
    </r>
  </si>
  <si>
    <r>
      <rPr>
        <sz val="10"/>
        <rFont val="Arial"/>
        <family val="2"/>
      </rPr>
      <t>CCF43</t>
    </r>
  </si>
  <si>
    <r>
      <rPr>
        <sz val="10"/>
        <rFont val="Arial"/>
        <family val="2"/>
      </rPr>
      <t>890000381-0</t>
    </r>
  </si>
  <si>
    <r>
      <rPr>
        <sz val="10"/>
        <rFont val="Arial"/>
        <family val="2"/>
      </rPr>
      <t>Comfenalco Quindío</t>
    </r>
  </si>
  <si>
    <r>
      <rPr>
        <sz val="10"/>
        <rFont val="Arial"/>
        <family val="2"/>
      </rPr>
      <t>CCF44</t>
    </r>
  </si>
  <si>
    <r>
      <rPr>
        <sz val="10"/>
        <rFont val="Arial"/>
        <family val="2"/>
      </rPr>
      <t>891480000-1</t>
    </r>
  </si>
  <si>
    <r>
      <rPr>
        <sz val="10"/>
        <rFont val="Arial"/>
        <family val="2"/>
      </rPr>
      <t>Comfamiliar Risaralda</t>
    </r>
  </si>
  <si>
    <r>
      <rPr>
        <sz val="10"/>
        <rFont val="Arial"/>
        <family val="2"/>
      </rPr>
      <t>CCF46</t>
    </r>
  </si>
  <si>
    <r>
      <rPr>
        <sz val="10"/>
        <rFont val="Arial"/>
        <family val="2"/>
      </rPr>
      <t>890704737-0</t>
    </r>
  </si>
  <si>
    <r>
      <rPr>
        <sz val="10"/>
        <rFont val="Arial"/>
        <family val="2"/>
      </rPr>
      <t>CCF del Sur del Tolima Cafasur</t>
    </r>
  </si>
  <si>
    <r>
      <rPr>
        <sz val="10"/>
        <rFont val="Arial"/>
        <family val="2"/>
      </rPr>
      <t>Cafasur</t>
    </r>
  </si>
  <si>
    <r>
      <rPr>
        <sz val="10"/>
        <rFont val="Arial"/>
        <family val="2"/>
      </rPr>
      <t>CCF48</t>
    </r>
  </si>
  <si>
    <r>
      <rPr>
        <sz val="10"/>
        <rFont val="Arial"/>
        <family val="2"/>
      </rPr>
      <t>800211025-1</t>
    </r>
  </si>
  <si>
    <r>
      <rPr>
        <sz val="10"/>
        <rFont val="Arial"/>
        <family val="2"/>
      </rPr>
      <t>Comfatolima</t>
    </r>
  </si>
  <si>
    <r>
      <rPr>
        <sz val="10"/>
        <rFont val="Arial"/>
        <family val="2"/>
      </rPr>
      <t>CCF50</t>
    </r>
  </si>
  <si>
    <r>
      <rPr>
        <sz val="10"/>
        <rFont val="Arial"/>
        <family val="2"/>
      </rPr>
      <t>890700148-4</t>
    </r>
  </si>
  <si>
    <r>
      <rPr>
        <sz val="10"/>
        <rFont val="Arial"/>
        <family val="2"/>
      </rPr>
      <t>Comfenalco -Tolima</t>
    </r>
  </si>
  <si>
    <r>
      <rPr>
        <sz val="10"/>
        <rFont val="Arial"/>
        <family val="2"/>
      </rPr>
      <t>Comfenalco Tolima</t>
    </r>
  </si>
  <si>
    <r>
      <rPr>
        <sz val="10"/>
        <rFont val="Arial"/>
        <family val="2"/>
      </rPr>
      <t>CCF56</t>
    </r>
  </si>
  <si>
    <r>
      <rPr>
        <sz val="10"/>
        <rFont val="Arial"/>
        <family val="2"/>
      </rPr>
      <t>CCF57</t>
    </r>
  </si>
  <si>
    <r>
      <rPr>
        <sz val="10"/>
        <rFont val="Arial"/>
        <family val="2"/>
      </rPr>
      <t>890303208-5</t>
    </r>
  </si>
  <si>
    <r>
      <rPr>
        <sz val="10"/>
        <rFont val="Arial"/>
        <family val="2"/>
      </rPr>
      <t>Comfandi</t>
    </r>
  </si>
  <si>
    <r>
      <rPr>
        <sz val="10"/>
        <rFont val="Arial"/>
        <family val="2"/>
      </rPr>
      <t>CCF63</t>
    </r>
  </si>
  <si>
    <r>
      <rPr>
        <sz val="10"/>
        <rFont val="Arial"/>
        <family val="2"/>
      </rPr>
      <t>891200337-8</t>
    </r>
  </si>
  <si>
    <r>
      <rPr>
        <sz val="10"/>
        <rFont val="Arial"/>
        <family val="2"/>
      </rPr>
      <t>Caja de Compensación Familiar del Putumayo</t>
    </r>
  </si>
  <si>
    <r>
      <rPr>
        <sz val="10"/>
        <rFont val="Arial"/>
        <family val="2"/>
      </rPr>
      <t>Comfamiliar Putumayo</t>
    </r>
  </si>
  <si>
    <r>
      <rPr>
        <sz val="10"/>
        <rFont val="Arial"/>
        <family val="2"/>
      </rPr>
      <t>CCF64</t>
    </r>
  </si>
  <si>
    <r>
      <rPr>
        <sz val="10"/>
        <rFont val="Arial"/>
        <family val="2"/>
      </rPr>
      <t>892400320-5</t>
    </r>
  </si>
  <si>
    <r>
      <rPr>
        <sz val="10"/>
        <rFont val="Arial"/>
        <family val="2"/>
      </rPr>
      <t>Cajasai</t>
    </r>
  </si>
  <si>
    <r>
      <rPr>
        <sz val="10"/>
        <rFont val="Arial"/>
        <family val="2"/>
      </rPr>
      <t>CCF65</t>
    </r>
  </si>
  <si>
    <r>
      <rPr>
        <sz val="10"/>
        <rFont val="Arial"/>
        <family val="2"/>
      </rPr>
      <t>800003122-6</t>
    </r>
  </si>
  <si>
    <r>
      <rPr>
        <sz val="10"/>
        <rFont val="Arial"/>
        <family val="2"/>
      </rPr>
      <t>Caja de Comp Familiar del Amazonas Cafamaz</t>
    </r>
  </si>
  <si>
    <r>
      <rPr>
        <sz val="10"/>
        <rFont val="Arial"/>
        <family val="2"/>
      </rPr>
      <t>Cafamaz</t>
    </r>
  </si>
  <si>
    <r>
      <rPr>
        <sz val="10"/>
        <rFont val="Arial"/>
        <family val="2"/>
      </rPr>
      <t>CCF67</t>
    </r>
  </si>
  <si>
    <r>
      <rPr>
        <sz val="10"/>
        <rFont val="Arial"/>
        <family val="2"/>
      </rPr>
      <t>800219488-4</t>
    </r>
  </si>
  <si>
    <r>
      <rPr>
        <sz val="10"/>
        <rFont val="Arial"/>
        <family val="2"/>
      </rPr>
      <t>Comfiar Caja de Compensacion Familiar de Arauca</t>
    </r>
  </si>
  <si>
    <r>
      <rPr>
        <sz val="10"/>
        <rFont val="Arial"/>
        <family val="2"/>
      </rPr>
      <t>Comfiar</t>
    </r>
  </si>
  <si>
    <r>
      <rPr>
        <sz val="10"/>
        <rFont val="Arial"/>
        <family val="2"/>
      </rPr>
      <t>CCF68</t>
    </r>
  </si>
  <si>
    <r>
      <rPr>
        <sz val="10"/>
        <rFont val="Arial"/>
        <family val="2"/>
      </rPr>
      <t>800231969-4</t>
    </r>
  </si>
  <si>
    <r>
      <rPr>
        <sz val="10"/>
        <rFont val="Arial"/>
        <family val="2"/>
      </rPr>
      <t>Comcaja</t>
    </r>
  </si>
  <si>
    <r>
      <rPr>
        <sz val="10"/>
        <rFont val="Arial"/>
        <family val="2"/>
      </rPr>
      <t>CCF69</t>
    </r>
  </si>
  <si>
    <r>
      <rPr>
        <sz val="10"/>
        <rFont val="Arial"/>
        <family val="2"/>
      </rPr>
      <t>844003392-8</t>
    </r>
  </si>
  <si>
    <r>
      <rPr>
        <sz val="10"/>
        <rFont val="Arial"/>
        <family val="2"/>
      </rPr>
      <t>Comfacasanare</t>
    </r>
  </si>
  <si>
    <t>899999239-2</t>
  </si>
  <si>
    <t>899999034-1</t>
  </si>
  <si>
    <t>TIPO</t>
  </si>
  <si>
    <t>EPS</t>
  </si>
  <si>
    <t>UNIVERSIDAD</t>
  </si>
  <si>
    <t>FONDOS DE PENSIONES</t>
  </si>
  <si>
    <t>CAJA DE COMPENSACIÓN FAMILIAR</t>
  </si>
  <si>
    <t>ADMIN PARAFISCALES</t>
  </si>
  <si>
    <t>Empresas Publicas de Medellin Departamento Médico</t>
  </si>
  <si>
    <r>
      <rPr>
        <sz val="10"/>
        <color theme="0"/>
        <rFont val="Arial"/>
        <family val="2"/>
      </rPr>
      <t>Código</t>
    </r>
  </si>
  <si>
    <r>
      <rPr>
        <sz val="10"/>
        <color theme="0"/>
        <rFont val="Arial"/>
        <family val="2"/>
      </rPr>
      <t>Nit</t>
    </r>
  </si>
  <si>
    <r>
      <rPr>
        <sz val="10"/>
        <color theme="0"/>
        <rFont val="Arial"/>
        <family val="2"/>
      </rPr>
      <t>Administradora</t>
    </r>
  </si>
  <si>
    <r>
      <rPr>
        <sz val="10"/>
        <color theme="0"/>
        <rFont val="Arial"/>
        <family val="2"/>
      </rPr>
      <t>Nombre - Aportes en Línea</t>
    </r>
  </si>
  <si>
    <r>
      <rPr>
        <sz val="10"/>
        <rFont val="Arial"/>
        <family val="2"/>
      </rPr>
      <t>Empresas Públicas de Medellin Departamento Médico</t>
    </r>
  </si>
  <si>
    <r>
      <rPr>
        <sz val="10"/>
        <rFont val="Arial"/>
        <family val="2"/>
      </rPr>
      <t>Golden Group EPS</t>
    </r>
  </si>
  <si>
    <r>
      <rPr>
        <sz val="10"/>
        <rFont val="Arial"/>
        <family val="2"/>
      </rPr>
      <t>Golden Cross S.A. EPS</t>
    </r>
  </si>
  <si>
    <t>ENTIDADES ADMINISTRADORAS</t>
  </si>
  <si>
    <t>PRESTACIONES SOCIALES</t>
  </si>
  <si>
    <t>Intereses sobre cesatías</t>
  </si>
  <si>
    <t>Prima de servicios legal</t>
  </si>
  <si>
    <t xml:space="preserve">Quienes devenguen más de 4 salarios minimos legales mensuales vigentes deben cotizar el 1% al fondo de solidaridad pensional, este monto va hasta el tope de 16 salarios minimos mensuales vigentes de alli en adelante se debe seguir descontando el 1% pero adicional se debe aplicar un aporte adicional asi: Los afiliados con ingreso igual o superior a 16 salarios mínimos mensuales legales vigentes, tendrán un aporte adicional sobre su ingreso base de cotización, así: de 16 a 17 S.M.L.M.V de un 0.2%, de 17 a 18 S.M.L.M.V de un 0.4%, de 18 a 19 S.M.L.M.V, de un 0.6%, de 19 a 20 S.M.L.M.V, de un 0.8% y superiores a 20 S.M.L.M.V de 1% destinado exclusivamente a la subcuenta de subsistencia, del Fondo de Solidaridad Pensional.
Quienes devengan salario integral cotizan sobre el 70% de dicho salario con un tope límite de 25 salarios mínimos.
</t>
  </si>
  <si>
    <t>Nombre</t>
  </si>
  <si>
    <t>No. Identificacion</t>
  </si>
  <si>
    <t>Empresa Prestadora de Salud</t>
  </si>
  <si>
    <t>Fondo de pensión</t>
  </si>
  <si>
    <t>Administradora de riesgos profesionales</t>
  </si>
  <si>
    <t>Eugenia botero</t>
  </si>
  <si>
    <t>Maritza Alzate</t>
  </si>
  <si>
    <t>Felipe Perez</t>
  </si>
  <si>
    <t>Julio Contreras</t>
  </si>
  <si>
    <r>
      <rPr>
        <sz val="10"/>
        <rFont val="Arial Unicode MS"/>
        <family val="2"/>
      </rPr>
      <t>PAESAP</t>
    </r>
  </si>
  <si>
    <r>
      <rPr>
        <sz val="10"/>
        <rFont val="Arial Unicode MS"/>
        <family val="2"/>
      </rPr>
      <t>899999054-7</t>
    </r>
  </si>
  <si>
    <r>
      <rPr>
        <sz val="10"/>
        <rFont val="Arial Unicode MS"/>
        <family val="2"/>
      </rPr>
      <t>Escuela Superior de Administración Publica</t>
    </r>
  </si>
  <si>
    <r>
      <rPr>
        <sz val="10"/>
        <rFont val="Arial Unicode MS"/>
        <family val="2"/>
      </rPr>
      <t>ESAP</t>
    </r>
  </si>
  <si>
    <r>
      <rPr>
        <sz val="10"/>
        <rFont val="Arial Unicode MS"/>
        <family val="2"/>
      </rPr>
      <t>PAICBF</t>
    </r>
  </si>
  <si>
    <r>
      <rPr>
        <sz val="10"/>
        <rFont val="Arial Unicode MS"/>
        <family val="2"/>
      </rPr>
      <t>Instituto Colombiano de Bienestar Familiar</t>
    </r>
  </si>
  <si>
    <r>
      <rPr>
        <sz val="10"/>
        <rFont val="Arial Unicode MS"/>
        <family val="2"/>
      </rPr>
      <t>ICBF</t>
    </r>
  </si>
  <si>
    <r>
      <rPr>
        <sz val="10"/>
        <rFont val="Arial Unicode MS"/>
        <family val="2"/>
      </rPr>
      <t>PAMIED</t>
    </r>
  </si>
  <si>
    <r>
      <rPr>
        <sz val="10"/>
        <rFont val="Arial Unicode MS"/>
        <family val="2"/>
      </rPr>
      <t>899999001-7</t>
    </r>
  </si>
  <si>
    <r>
      <rPr>
        <sz val="10"/>
        <rFont val="Arial Unicode MS"/>
        <family val="2"/>
      </rPr>
      <t>Ministerio de Educación Nacional</t>
    </r>
  </si>
  <si>
    <r>
      <rPr>
        <sz val="10"/>
        <rFont val="Arial Unicode MS"/>
        <family val="2"/>
      </rPr>
      <t>MEN</t>
    </r>
  </si>
  <si>
    <r>
      <rPr>
        <sz val="10"/>
        <rFont val="Arial Unicode MS"/>
        <family val="2"/>
      </rPr>
      <t>PASENA</t>
    </r>
  </si>
  <si>
    <r>
      <rPr>
        <sz val="10"/>
        <rFont val="Arial Unicode MS"/>
        <family val="2"/>
      </rPr>
      <t>Servicio Nacional de Aprendizaje Sena</t>
    </r>
  </si>
  <si>
    <r>
      <rPr>
        <sz val="10"/>
        <rFont val="Arial Unicode MS"/>
        <family val="2"/>
      </rPr>
      <t>SENA</t>
    </r>
  </si>
  <si>
    <t>E.P.S Sanitas</t>
  </si>
  <si>
    <t>Famisanar</t>
  </si>
  <si>
    <t>Aliansalud EPS</t>
  </si>
  <si>
    <t>Cruz Blanca S.A</t>
  </si>
  <si>
    <t>Protección</t>
  </si>
  <si>
    <t>Horizonte</t>
  </si>
  <si>
    <t>Colfondos</t>
  </si>
  <si>
    <t>Porvenir</t>
  </si>
  <si>
    <t>ARL Sura</t>
  </si>
  <si>
    <t>Caja de compensación</t>
  </si>
  <si>
    <t>Cajasan</t>
  </si>
  <si>
    <t>Salario Básico Mensual</t>
  </si>
  <si>
    <t>No. Dias Trabajados</t>
  </si>
  <si>
    <t>Sueldo</t>
  </si>
  <si>
    <t>Auxilio de Transporte</t>
  </si>
  <si>
    <t>Horas</t>
  </si>
  <si>
    <t>Total HE</t>
  </si>
  <si>
    <t>Total Devengado</t>
  </si>
  <si>
    <t>Pension</t>
  </si>
  <si>
    <t>Aporte Fondo Solidaridad</t>
  </si>
  <si>
    <t>Otros (Fondo Empleados)</t>
  </si>
  <si>
    <t>Otros (Embargos Judiciales)</t>
  </si>
  <si>
    <t>Total Deducciones</t>
  </si>
  <si>
    <t>SALDO A PAGAR</t>
  </si>
  <si>
    <t>H.E.Diurna 1,25</t>
  </si>
  <si>
    <t>H.E. Nocturna 1,75</t>
  </si>
  <si>
    <t>H.E. Dominical 1,75</t>
  </si>
  <si>
    <t>H.E. Dominical Nocturna 2,50</t>
  </si>
  <si>
    <t>Recargo Nocturno 0,35</t>
  </si>
  <si>
    <t>Salud 4%</t>
  </si>
  <si>
    <t>Pension 4%</t>
  </si>
  <si>
    <t>incapacidad</t>
  </si>
  <si>
    <t>Valor H.E. Diurna ordinaria</t>
  </si>
  <si>
    <t>Base para Horas extra</t>
  </si>
  <si>
    <t>Base para auxilio de transporte</t>
  </si>
  <si>
    <t>DATOS DE INTERES</t>
  </si>
  <si>
    <t>Clase de Riesgo ARL</t>
  </si>
  <si>
    <t>Base para Seguridad Social</t>
  </si>
  <si>
    <t>Base para seguridad social</t>
  </si>
  <si>
    <t>Base para ARL</t>
  </si>
  <si>
    <t>Base Prestaciones</t>
  </si>
  <si>
    <t>Cesantias</t>
  </si>
  <si>
    <t>Intereses sobre cesantías</t>
  </si>
  <si>
    <t>Prima de servicios</t>
  </si>
  <si>
    <t>Base para vacaciones</t>
  </si>
  <si>
    <t>Base para pafafiscales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</si>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</sst>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"/>
    <numFmt numFmtId="165" formatCode="0.00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3" fillId="3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9" fontId="0" fillId="0" borderId="0" xfId="0" applyNumberFormat="1"/>
    <xf numFmtId="0" fontId="0" fillId="0" borderId="2" xfId="0" applyBorder="1" applyAlignment="1"/>
    <xf numFmtId="3" fontId="0" fillId="0" borderId="2" xfId="0" applyNumberFormat="1" applyFont="1" applyBorder="1" applyAlignment="1">
      <alignment wrapText="1"/>
    </xf>
    <xf numFmtId="0" fontId="0" fillId="0" borderId="2" xfId="0" applyBorder="1"/>
    <xf numFmtId="10" fontId="0" fillId="0" borderId="2" xfId="0" applyNumberFormat="1" applyBorder="1"/>
    <xf numFmtId="9" fontId="0" fillId="0" borderId="2" xfId="0" applyNumberFormat="1" applyBorder="1"/>
    <xf numFmtId="0" fontId="8" fillId="0" borderId="2" xfId="0" applyFont="1" applyFill="1" applyBorder="1" applyAlignment="1">
      <alignment horizontal="center" vertical="top"/>
    </xf>
    <xf numFmtId="165" fontId="0" fillId="0" borderId="0" xfId="0" applyNumberFormat="1"/>
    <xf numFmtId="0" fontId="4" fillId="0" borderId="2" xfId="0" applyFont="1" applyFill="1" applyBorder="1" applyAlignment="1" applyProtection="1">
      <alignment horizontal="right"/>
      <protection locked="0"/>
    </xf>
    <xf numFmtId="164" fontId="7" fillId="0" borderId="2" xfId="1" applyNumberFormat="1" applyFont="1" applyFill="1" applyBorder="1" applyProtection="1">
      <protection locked="0"/>
    </xf>
    <xf numFmtId="165" fontId="0" fillId="0" borderId="2" xfId="0" applyNumberFormat="1" applyBorder="1"/>
    <xf numFmtId="0" fontId="9" fillId="0" borderId="3" xfId="0" applyFont="1" applyFill="1" applyBorder="1" applyAlignment="1" applyProtection="1">
      <alignment horizontal="center" wrapText="1"/>
      <protection locked="0"/>
    </xf>
    <xf numFmtId="0" fontId="9" fillId="0" borderId="3" xfId="0" applyFont="1" applyFill="1" applyBorder="1" applyAlignment="1" applyProtection="1">
      <alignment horizontal="center" textRotation="90" wrapText="1"/>
      <protection locked="0"/>
    </xf>
    <xf numFmtId="0" fontId="13" fillId="4" borderId="2" xfId="0" applyFont="1" applyFill="1" applyBorder="1" applyAlignment="1">
      <alignment horizontal="center" vertical="top"/>
    </xf>
    <xf numFmtId="0" fontId="14" fillId="0" borderId="0" xfId="0" applyFont="1"/>
    <xf numFmtId="0" fontId="14" fillId="0" borderId="2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 applyProtection="1">
      <alignment horizontal="center" textRotation="90" wrapText="1"/>
      <protection hidden="1"/>
    </xf>
    <xf numFmtId="0" fontId="9" fillId="0" borderId="2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6" fillId="2" borderId="2" xfId="2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3" applyBorder="1" applyAlignment="1">
      <alignment horizontal="center"/>
    </xf>
    <xf numFmtId="0" fontId="10" fillId="0" borderId="2" xfId="0" applyFont="1" applyBorder="1" applyAlignment="1">
      <alignment horizontal="center" vertical="center" wrapText="1" readingOrder="1"/>
    </xf>
    <xf numFmtId="2" fontId="9" fillId="0" borderId="2" xfId="1" applyNumberFormat="1" applyFont="1" applyFill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wrapText="1"/>
      <protection hidden="1"/>
    </xf>
    <xf numFmtId="0" fontId="1" fillId="0" borderId="0" xfId="0" applyFont="1" applyBorder="1" applyAlignment="1">
      <alignment horizontal="center"/>
    </xf>
    <xf numFmtId="3" fontId="0" fillId="0" borderId="2" xfId="0" applyNumberFormat="1" applyFont="1" applyBorder="1"/>
  </cellXfs>
  <cellStyles count="4">
    <cellStyle name="Énfasis6" xfId="3" builtinId="49"/>
    <cellStyle name="Incorrecto" xfId="2" builtinId="27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opLeftCell="A16" workbookViewId="0">
      <selection activeCell="B35" sqref="A34:B35"/>
    </sheetView>
  </sheetViews>
  <sheetFormatPr baseColWidth="10" defaultRowHeight="14.4" x14ac:dyDescent="0.3"/>
  <cols>
    <col min="1" max="1" width="52.44140625" bestFit="1" customWidth="1"/>
    <col min="3" max="3" width="3.21875" customWidth="1"/>
    <col min="4" max="4" width="14.21875" customWidth="1"/>
    <col min="5" max="5" width="17.6640625" customWidth="1"/>
    <col min="6" max="6" width="16.88671875" customWidth="1"/>
    <col min="7" max="7" width="30.33203125" customWidth="1"/>
    <col min="8" max="11" width="6.21875" customWidth="1"/>
  </cols>
  <sheetData>
    <row r="1" spans="1:7" x14ac:dyDescent="0.3">
      <c r="A1" s="31" t="s">
        <v>450</v>
      </c>
      <c r="B1" s="31"/>
    </row>
    <row r="2" spans="1:7" x14ac:dyDescent="0.3">
      <c r="A2" s="5" t="s">
        <v>3</v>
      </c>
      <c r="B2" s="6">
        <v>644350</v>
      </c>
    </row>
    <row r="3" spans="1:7" x14ac:dyDescent="0.3">
      <c r="A3" s="5" t="s">
        <v>4</v>
      </c>
      <c r="B3" s="6">
        <v>74000</v>
      </c>
      <c r="D3" t="s">
        <v>35</v>
      </c>
    </row>
    <row r="4" spans="1:7" x14ac:dyDescent="0.3">
      <c r="A4" s="5" t="s">
        <v>5</v>
      </c>
      <c r="B4" s="6">
        <f>+B2/30</f>
        <v>21478.333333333332</v>
      </c>
    </row>
    <row r="5" spans="1:7" x14ac:dyDescent="0.3">
      <c r="A5" s="5" t="s">
        <v>6</v>
      </c>
      <c r="B5" s="6">
        <f>B4/8</f>
        <v>2684.7916666666665</v>
      </c>
    </row>
    <row r="6" spans="1:7" x14ac:dyDescent="0.3">
      <c r="A6" s="5" t="s">
        <v>7</v>
      </c>
      <c r="B6" s="6">
        <f>+B5*1.25</f>
        <v>3355.989583333333</v>
      </c>
    </row>
    <row r="7" spans="1:7" x14ac:dyDescent="0.3">
      <c r="A7" s="5" t="s">
        <v>8</v>
      </c>
      <c r="B7" s="6">
        <f>HEOD*1.75</f>
        <v>4698.3854166666661</v>
      </c>
    </row>
    <row r="8" spans="1:7" x14ac:dyDescent="0.3">
      <c r="A8" s="5" t="s">
        <v>9</v>
      </c>
      <c r="B8" s="6">
        <f>HEOD*0.35</f>
        <v>939.67708333333326</v>
      </c>
    </row>
    <row r="9" spans="1:7" x14ac:dyDescent="0.3">
      <c r="A9" s="5" t="s">
        <v>10</v>
      </c>
      <c r="B9" s="6">
        <f>HEOD*2</f>
        <v>5369.583333333333</v>
      </c>
    </row>
    <row r="10" spans="1:7" x14ac:dyDescent="0.3">
      <c r="A10" s="5" t="s">
        <v>11</v>
      </c>
      <c r="B10" s="6">
        <f>HEOD*2.5</f>
        <v>6711.9791666666661</v>
      </c>
    </row>
    <row r="11" spans="1:7" x14ac:dyDescent="0.3">
      <c r="A11" s="5" t="s">
        <v>12</v>
      </c>
      <c r="B11" s="6">
        <f>HEOD*2.1</f>
        <v>5638.0625</v>
      </c>
    </row>
    <row r="12" spans="1:7" x14ac:dyDescent="0.3">
      <c r="A12" s="5" t="s">
        <v>13</v>
      </c>
      <c r="B12" s="6">
        <f>+B4*1.75</f>
        <v>37587.083333333328</v>
      </c>
    </row>
    <row r="13" spans="1:7" x14ac:dyDescent="0.3">
      <c r="A13" s="5" t="s">
        <v>14</v>
      </c>
      <c r="B13" s="6">
        <f>+B5*1.75</f>
        <v>4698.3854166666661</v>
      </c>
    </row>
    <row r="16" spans="1:7" x14ac:dyDescent="0.3">
      <c r="A16" s="29" t="s">
        <v>19</v>
      </c>
      <c r="B16" s="29"/>
      <c r="C16" s="29"/>
      <c r="D16" s="29"/>
      <c r="E16" s="29"/>
      <c r="F16" s="29"/>
      <c r="G16" s="29"/>
    </row>
    <row r="17" spans="1:7" x14ac:dyDescent="0.3">
      <c r="D17" s="37"/>
      <c r="E17" s="37"/>
      <c r="F17" s="37"/>
      <c r="G17" s="37"/>
    </row>
    <row r="18" spans="1:7" x14ac:dyDescent="0.3">
      <c r="A18" s="32" t="s">
        <v>17</v>
      </c>
      <c r="B18" s="32"/>
      <c r="D18" s="30" t="s">
        <v>29</v>
      </c>
      <c r="E18" s="30"/>
      <c r="F18" s="30"/>
      <c r="G18" s="30"/>
    </row>
    <row r="19" spans="1:7" x14ac:dyDescent="0.3">
      <c r="A19" s="7" t="s">
        <v>15</v>
      </c>
      <c r="B19" s="8">
        <v>8.5000000000000006E-2</v>
      </c>
      <c r="D19" s="12"/>
      <c r="E19" s="35" t="s">
        <v>21</v>
      </c>
      <c r="F19" s="35" t="s">
        <v>22</v>
      </c>
      <c r="G19" s="35" t="s">
        <v>23</v>
      </c>
    </row>
    <row r="20" spans="1:7" x14ac:dyDescent="0.3">
      <c r="A20" s="7" t="s">
        <v>16</v>
      </c>
      <c r="B20" s="9">
        <v>0.12</v>
      </c>
      <c r="D20" s="12"/>
      <c r="E20" s="36"/>
      <c r="F20" s="36"/>
      <c r="G20" s="36"/>
    </row>
    <row r="21" spans="1:7" x14ac:dyDescent="0.3">
      <c r="B21" s="4"/>
      <c r="D21" s="12" t="s">
        <v>24</v>
      </c>
      <c r="E21" s="13">
        <v>0.34799999999999998</v>
      </c>
      <c r="F21" s="13">
        <v>0.52200000000000002</v>
      </c>
      <c r="G21" s="13">
        <v>0.69599999999999995</v>
      </c>
    </row>
    <row r="22" spans="1:7" x14ac:dyDescent="0.3">
      <c r="A22" s="32" t="s">
        <v>30</v>
      </c>
      <c r="B22" s="32"/>
      <c r="D22" s="12" t="s">
        <v>25</v>
      </c>
      <c r="E22" s="13">
        <v>0.435</v>
      </c>
      <c r="F22" s="13">
        <v>1.044</v>
      </c>
      <c r="G22" s="13">
        <v>1.653</v>
      </c>
    </row>
    <row r="23" spans="1:7" x14ac:dyDescent="0.3">
      <c r="A23" s="7" t="s">
        <v>31</v>
      </c>
      <c r="B23" s="9">
        <v>0.04</v>
      </c>
      <c r="D23" s="12" t="s">
        <v>26</v>
      </c>
      <c r="E23" s="13">
        <v>0.78300000000000003</v>
      </c>
      <c r="F23" s="13">
        <v>2.4359999999999999</v>
      </c>
      <c r="G23" s="13">
        <v>4.0890000000000004</v>
      </c>
    </row>
    <row r="24" spans="1:7" x14ac:dyDescent="0.3">
      <c r="A24" s="7" t="s">
        <v>32</v>
      </c>
      <c r="B24" s="9">
        <v>0.03</v>
      </c>
      <c r="D24" s="12" t="s">
        <v>27</v>
      </c>
      <c r="E24" s="13">
        <v>1.74</v>
      </c>
      <c r="F24" s="13">
        <v>4.3499999999999996</v>
      </c>
      <c r="G24" s="13">
        <v>6.96</v>
      </c>
    </row>
    <row r="25" spans="1:7" x14ac:dyDescent="0.3">
      <c r="A25" s="7" t="s">
        <v>33</v>
      </c>
      <c r="B25" s="9">
        <v>0.02</v>
      </c>
      <c r="D25" s="12" t="s">
        <v>28</v>
      </c>
      <c r="E25" s="13">
        <v>3.2189999999999999</v>
      </c>
      <c r="F25" s="13">
        <v>6.96</v>
      </c>
      <c r="G25" s="13">
        <v>8.6999999999999993</v>
      </c>
    </row>
    <row r="26" spans="1:7" x14ac:dyDescent="0.3">
      <c r="B26" s="4"/>
    </row>
    <row r="27" spans="1:7" x14ac:dyDescent="0.3">
      <c r="A27" s="31" t="s">
        <v>388</v>
      </c>
      <c r="B27" s="31"/>
    </row>
    <row r="28" spans="1:7" x14ac:dyDescent="0.3">
      <c r="A28" s="7" t="s">
        <v>2</v>
      </c>
      <c r="B28" s="14">
        <v>8.3330000000000001E-2</v>
      </c>
    </row>
    <row r="29" spans="1:7" x14ac:dyDescent="0.3">
      <c r="A29" s="7" t="s">
        <v>389</v>
      </c>
      <c r="B29" s="9">
        <v>0.12</v>
      </c>
    </row>
    <row r="30" spans="1:7" x14ac:dyDescent="0.3">
      <c r="A30" s="7" t="s">
        <v>390</v>
      </c>
      <c r="B30" s="14">
        <v>8.3330000000000001E-2</v>
      </c>
    </row>
    <row r="31" spans="1:7" x14ac:dyDescent="0.3">
      <c r="A31" s="7" t="s">
        <v>1</v>
      </c>
      <c r="B31" s="14">
        <v>4.1700000000000001E-2</v>
      </c>
    </row>
    <row r="32" spans="1:7" x14ac:dyDescent="0.3">
      <c r="B32" s="4"/>
    </row>
    <row r="33" spans="1:11" x14ac:dyDescent="0.3">
      <c r="A33" s="29" t="s">
        <v>20</v>
      </c>
      <c r="B33" s="29"/>
      <c r="C33" s="29"/>
      <c r="D33" s="29"/>
      <c r="E33" s="29"/>
      <c r="F33" s="29"/>
      <c r="G33" s="29"/>
    </row>
    <row r="34" spans="1:11" x14ac:dyDescent="0.3">
      <c r="A34" s="7" t="s">
        <v>15</v>
      </c>
      <c r="B34" s="9">
        <v>0.04</v>
      </c>
      <c r="D34" s="33" t="s">
        <v>34</v>
      </c>
      <c r="E34" s="33"/>
    </row>
    <row r="35" spans="1:11" ht="14.4" customHeight="1" x14ac:dyDescent="0.3">
      <c r="A35" s="7" t="s">
        <v>16</v>
      </c>
      <c r="B35" s="9">
        <v>0.04</v>
      </c>
      <c r="D35" s="2">
        <f>salariominimo*4+1</f>
        <v>2577401</v>
      </c>
      <c r="E35" s="8">
        <v>0.01</v>
      </c>
      <c r="F35" s="34" t="s">
        <v>391</v>
      </c>
      <c r="G35" s="34"/>
      <c r="H35" s="34"/>
      <c r="I35" s="34"/>
      <c r="J35" s="34"/>
      <c r="K35" s="34"/>
    </row>
    <row r="36" spans="1:11" x14ac:dyDescent="0.3">
      <c r="D36" s="2">
        <f>+salariominimo*16</f>
        <v>10309600</v>
      </c>
      <c r="E36" s="8">
        <v>0.01</v>
      </c>
      <c r="F36" s="34"/>
      <c r="G36" s="34"/>
      <c r="H36" s="34"/>
      <c r="I36" s="34"/>
      <c r="J36" s="34"/>
      <c r="K36" s="34"/>
    </row>
    <row r="37" spans="1:11" x14ac:dyDescent="0.3">
      <c r="D37" s="2">
        <f>+salariominimo*16+1</f>
        <v>10309601</v>
      </c>
      <c r="E37" s="8">
        <v>1.2E-2</v>
      </c>
      <c r="F37" s="34"/>
      <c r="G37" s="34"/>
      <c r="H37" s="34"/>
      <c r="I37" s="34"/>
      <c r="J37" s="34"/>
      <c r="K37" s="34"/>
    </row>
    <row r="38" spans="1:11" x14ac:dyDescent="0.3">
      <c r="D38" s="2">
        <f>+salariominimo*17</f>
        <v>10953950</v>
      </c>
      <c r="E38" s="8">
        <v>1.2E-2</v>
      </c>
      <c r="F38" s="34"/>
      <c r="G38" s="34"/>
      <c r="H38" s="34"/>
      <c r="I38" s="34"/>
      <c r="J38" s="34"/>
      <c r="K38" s="34"/>
    </row>
    <row r="39" spans="1:11" x14ac:dyDescent="0.3">
      <c r="D39" s="2">
        <f>+salariominimo*17+1</f>
        <v>10953951</v>
      </c>
      <c r="E39" s="8">
        <v>1.4E-2</v>
      </c>
      <c r="F39" s="34"/>
      <c r="G39" s="34"/>
      <c r="H39" s="34"/>
      <c r="I39" s="34"/>
      <c r="J39" s="34"/>
      <c r="K39" s="34"/>
    </row>
    <row r="40" spans="1:11" x14ac:dyDescent="0.3">
      <c r="D40" s="2">
        <f>+salariominimo*18</f>
        <v>11598300</v>
      </c>
      <c r="E40" s="8">
        <v>1.4E-2</v>
      </c>
      <c r="F40" s="34"/>
      <c r="G40" s="34"/>
      <c r="H40" s="34"/>
      <c r="I40" s="34"/>
      <c r="J40" s="34"/>
      <c r="K40" s="34"/>
    </row>
    <row r="41" spans="1:11" x14ac:dyDescent="0.3">
      <c r="D41" s="2">
        <f>+salariominimo*18+1</f>
        <v>11598301</v>
      </c>
      <c r="E41" s="8">
        <v>1.6E-2</v>
      </c>
      <c r="F41" s="34"/>
      <c r="G41" s="34"/>
      <c r="H41" s="34"/>
      <c r="I41" s="34"/>
      <c r="J41" s="34"/>
      <c r="K41" s="34"/>
    </row>
    <row r="42" spans="1:11" x14ac:dyDescent="0.3">
      <c r="D42" s="2">
        <f>+salariominimo*19</f>
        <v>12242650</v>
      </c>
      <c r="E42" s="8">
        <v>1.6E-2</v>
      </c>
      <c r="F42" s="34"/>
      <c r="G42" s="34"/>
      <c r="H42" s="34"/>
      <c r="I42" s="34"/>
      <c r="J42" s="34"/>
      <c r="K42" s="34"/>
    </row>
    <row r="43" spans="1:11" x14ac:dyDescent="0.3">
      <c r="D43" s="2">
        <f>+salariominimo*19+1</f>
        <v>12242651</v>
      </c>
      <c r="E43" s="8">
        <v>1.7999999999999999E-2</v>
      </c>
      <c r="F43" s="34"/>
      <c r="G43" s="34"/>
      <c r="H43" s="34"/>
      <c r="I43" s="34"/>
      <c r="J43" s="34"/>
      <c r="K43" s="34"/>
    </row>
    <row r="44" spans="1:11" x14ac:dyDescent="0.3">
      <c r="D44" s="2">
        <f>+salariominimo*20</f>
        <v>12887000</v>
      </c>
      <c r="E44" s="8">
        <v>1.7999999999999999E-2</v>
      </c>
      <c r="F44" s="34"/>
      <c r="G44" s="34"/>
      <c r="H44" s="34"/>
      <c r="I44" s="34"/>
      <c r="J44" s="34"/>
      <c r="K44" s="34"/>
    </row>
    <row r="45" spans="1:11" x14ac:dyDescent="0.3">
      <c r="D45" s="2">
        <f>+salariominimo*20+1</f>
        <v>12887001</v>
      </c>
      <c r="E45" s="8">
        <v>0.02</v>
      </c>
      <c r="F45" s="34"/>
      <c r="G45" s="34"/>
      <c r="H45" s="34"/>
      <c r="I45" s="34"/>
      <c r="J45" s="34"/>
      <c r="K45" s="34"/>
    </row>
    <row r="46" spans="1:11" x14ac:dyDescent="0.3">
      <c r="D46" s="2">
        <v>100000000</v>
      </c>
      <c r="E46" s="8">
        <v>0.02</v>
      </c>
      <c r="F46" s="34"/>
      <c r="G46" s="34"/>
      <c r="H46" s="34"/>
      <c r="I46" s="34"/>
      <c r="J46" s="34"/>
      <c r="K46" s="34"/>
    </row>
    <row r="48" spans="1:11" x14ac:dyDescent="0.3">
      <c r="D48" s="28" t="s">
        <v>387</v>
      </c>
      <c r="E48" s="28"/>
      <c r="F48" s="28"/>
      <c r="G48" s="28"/>
      <c r="H48" s="28"/>
    </row>
    <row r="49" spans="4:9" x14ac:dyDescent="0.3">
      <c r="D49" s="28"/>
      <c r="E49" s="28"/>
      <c r="F49" s="28"/>
      <c r="G49" s="28"/>
      <c r="H49" s="28"/>
    </row>
    <row r="51" spans="4:9" x14ac:dyDescent="0.3">
      <c r="D51" s="17" t="s">
        <v>380</v>
      </c>
      <c r="E51" s="17" t="s">
        <v>381</v>
      </c>
      <c r="F51" s="17" t="s">
        <v>382</v>
      </c>
      <c r="G51" s="17" t="s">
        <v>383</v>
      </c>
      <c r="H51" s="17" t="s">
        <v>373</v>
      </c>
      <c r="I51" s="18"/>
    </row>
    <row r="52" spans="4:9" x14ac:dyDescent="0.3">
      <c r="D52" s="19" t="s">
        <v>36</v>
      </c>
      <c r="E52" s="19" t="s">
        <v>37</v>
      </c>
      <c r="F52" s="10" t="s">
        <v>379</v>
      </c>
      <c r="G52" s="19" t="s">
        <v>384</v>
      </c>
      <c r="H52" s="20" t="s">
        <v>374</v>
      </c>
      <c r="I52" s="18"/>
    </row>
    <row r="53" spans="4:9" x14ac:dyDescent="0.3">
      <c r="D53" s="19" t="s">
        <v>38</v>
      </c>
      <c r="E53" s="19" t="s">
        <v>39</v>
      </c>
      <c r="F53" s="19" t="s">
        <v>40</v>
      </c>
      <c r="G53" s="19" t="s">
        <v>41</v>
      </c>
      <c r="H53" s="20" t="s">
        <v>374</v>
      </c>
      <c r="I53" s="18"/>
    </row>
    <row r="54" spans="4:9" x14ac:dyDescent="0.3">
      <c r="D54" s="19" t="s">
        <v>42</v>
      </c>
      <c r="E54" s="19" t="s">
        <v>43</v>
      </c>
      <c r="F54" s="19" t="s">
        <v>44</v>
      </c>
      <c r="G54" s="19" t="s">
        <v>45</v>
      </c>
      <c r="H54" s="20" t="s">
        <v>374</v>
      </c>
      <c r="I54" s="18"/>
    </row>
    <row r="55" spans="4:9" x14ac:dyDescent="0.3">
      <c r="D55" s="19" t="s">
        <v>46</v>
      </c>
      <c r="E55" s="19" t="s">
        <v>47</v>
      </c>
      <c r="F55" s="19" t="s">
        <v>48</v>
      </c>
      <c r="G55" s="19" t="s">
        <v>49</v>
      </c>
      <c r="H55" s="20" t="s">
        <v>374</v>
      </c>
      <c r="I55" s="18"/>
    </row>
    <row r="56" spans="4:9" x14ac:dyDescent="0.3">
      <c r="D56" s="19" t="s">
        <v>50</v>
      </c>
      <c r="E56" s="19" t="s">
        <v>51</v>
      </c>
      <c r="F56" s="19" t="s">
        <v>52</v>
      </c>
      <c r="G56" s="19" t="s">
        <v>53</v>
      </c>
      <c r="H56" s="20" t="s">
        <v>374</v>
      </c>
      <c r="I56" s="18"/>
    </row>
    <row r="57" spans="4:9" x14ac:dyDescent="0.3">
      <c r="D57" s="19" t="s">
        <v>54</v>
      </c>
      <c r="E57" s="19" t="s">
        <v>55</v>
      </c>
      <c r="F57" s="19" t="s">
        <v>56</v>
      </c>
      <c r="G57" s="19" t="s">
        <v>57</v>
      </c>
      <c r="H57" s="20" t="s">
        <v>374</v>
      </c>
      <c r="I57" s="18"/>
    </row>
    <row r="58" spans="4:9" x14ac:dyDescent="0.3">
      <c r="D58" s="19" t="s">
        <v>58</v>
      </c>
      <c r="E58" s="19" t="s">
        <v>59</v>
      </c>
      <c r="F58" s="19" t="s">
        <v>60</v>
      </c>
      <c r="G58" s="19" t="s">
        <v>61</v>
      </c>
      <c r="H58" s="20" t="s">
        <v>374</v>
      </c>
      <c r="I58" s="18"/>
    </row>
    <row r="59" spans="4:9" x14ac:dyDescent="0.3">
      <c r="D59" s="19" t="s">
        <v>62</v>
      </c>
      <c r="E59" s="19" t="s">
        <v>63</v>
      </c>
      <c r="F59" s="19" t="s">
        <v>64</v>
      </c>
      <c r="G59" s="19" t="s">
        <v>65</v>
      </c>
      <c r="H59" s="20" t="s">
        <v>374</v>
      </c>
      <c r="I59" s="18"/>
    </row>
    <row r="60" spans="4:9" x14ac:dyDescent="0.3">
      <c r="D60" s="19" t="s">
        <v>66</v>
      </c>
      <c r="E60" s="19" t="s">
        <v>67</v>
      </c>
      <c r="F60" s="19" t="s">
        <v>68</v>
      </c>
      <c r="G60" s="19" t="s">
        <v>68</v>
      </c>
      <c r="H60" s="20" t="s">
        <v>374</v>
      </c>
      <c r="I60" s="18"/>
    </row>
    <row r="61" spans="4:9" x14ac:dyDescent="0.3">
      <c r="D61" s="19" t="s">
        <v>69</v>
      </c>
      <c r="E61" s="19" t="s">
        <v>70</v>
      </c>
      <c r="F61" s="19" t="s">
        <v>71</v>
      </c>
      <c r="G61" s="19" t="s">
        <v>72</v>
      </c>
      <c r="H61" s="20" t="s">
        <v>374</v>
      </c>
      <c r="I61" s="18"/>
    </row>
    <row r="62" spans="4:9" x14ac:dyDescent="0.3">
      <c r="D62" s="19" t="s">
        <v>73</v>
      </c>
      <c r="E62" s="19" t="s">
        <v>74</v>
      </c>
      <c r="F62" s="19" t="s">
        <v>75</v>
      </c>
      <c r="G62" s="19" t="s">
        <v>76</v>
      </c>
      <c r="H62" s="20" t="s">
        <v>374</v>
      </c>
      <c r="I62" s="18"/>
    </row>
    <row r="63" spans="4:9" x14ac:dyDescent="0.3">
      <c r="D63" s="19" t="s">
        <v>77</v>
      </c>
      <c r="E63" s="19" t="s">
        <v>78</v>
      </c>
      <c r="F63" s="19" t="s">
        <v>79</v>
      </c>
      <c r="G63" s="19" t="s">
        <v>80</v>
      </c>
      <c r="H63" s="20" t="s">
        <v>374</v>
      </c>
      <c r="I63" s="18"/>
    </row>
    <row r="64" spans="4:9" x14ac:dyDescent="0.3">
      <c r="D64" s="19" t="s">
        <v>81</v>
      </c>
      <c r="E64" s="19" t="s">
        <v>82</v>
      </c>
      <c r="F64" s="19" t="s">
        <v>83</v>
      </c>
      <c r="G64" s="19" t="s">
        <v>84</v>
      </c>
      <c r="H64" s="20" t="s">
        <v>374</v>
      </c>
      <c r="I64" s="18"/>
    </row>
    <row r="65" spans="4:9" x14ac:dyDescent="0.3">
      <c r="D65" s="19" t="s">
        <v>85</v>
      </c>
      <c r="E65" s="19" t="s">
        <v>86</v>
      </c>
      <c r="F65" s="19" t="s">
        <v>87</v>
      </c>
      <c r="G65" s="19" t="s">
        <v>88</v>
      </c>
      <c r="H65" s="20" t="s">
        <v>374</v>
      </c>
      <c r="I65" s="18"/>
    </row>
    <row r="66" spans="4:9" x14ac:dyDescent="0.3">
      <c r="D66" s="19" t="s">
        <v>89</v>
      </c>
      <c r="E66" s="19" t="s">
        <v>90</v>
      </c>
      <c r="F66" s="19" t="s">
        <v>91</v>
      </c>
      <c r="G66" s="19" t="s">
        <v>91</v>
      </c>
      <c r="H66" s="20" t="s">
        <v>374</v>
      </c>
      <c r="I66" s="18"/>
    </row>
    <row r="67" spans="4:9" x14ac:dyDescent="0.3">
      <c r="D67" s="19" t="s">
        <v>92</v>
      </c>
      <c r="E67" s="19" t="s">
        <v>93</v>
      </c>
      <c r="F67" s="19" t="s">
        <v>94</v>
      </c>
      <c r="G67" s="19" t="s">
        <v>95</v>
      </c>
      <c r="H67" s="20" t="s">
        <v>374</v>
      </c>
      <c r="I67" s="18"/>
    </row>
    <row r="68" spans="4:9" x14ac:dyDescent="0.3">
      <c r="D68" s="19" t="s">
        <v>96</v>
      </c>
      <c r="E68" s="19" t="s">
        <v>97</v>
      </c>
      <c r="F68" s="19" t="s">
        <v>98</v>
      </c>
      <c r="G68" s="19" t="s">
        <v>99</v>
      </c>
      <c r="H68" s="20" t="s">
        <v>374</v>
      </c>
      <c r="I68" s="18"/>
    </row>
    <row r="69" spans="4:9" x14ac:dyDescent="0.3">
      <c r="D69" s="19" t="s">
        <v>100</v>
      </c>
      <c r="E69" s="19" t="s">
        <v>101</v>
      </c>
      <c r="F69" s="19" t="s">
        <v>102</v>
      </c>
      <c r="G69" s="19" t="s">
        <v>103</v>
      </c>
      <c r="H69" s="20" t="s">
        <v>374</v>
      </c>
      <c r="I69" s="18"/>
    </row>
    <row r="70" spans="4:9" x14ac:dyDescent="0.3">
      <c r="D70" s="19" t="s">
        <v>104</v>
      </c>
      <c r="E70" s="19" t="s">
        <v>105</v>
      </c>
      <c r="F70" s="19" t="s">
        <v>106</v>
      </c>
      <c r="G70" s="19" t="s">
        <v>107</v>
      </c>
      <c r="H70" s="20" t="s">
        <v>374</v>
      </c>
      <c r="I70" s="18"/>
    </row>
    <row r="71" spans="4:9" x14ac:dyDescent="0.3">
      <c r="D71" s="19" t="s">
        <v>108</v>
      </c>
      <c r="E71" s="19" t="s">
        <v>109</v>
      </c>
      <c r="F71" s="19" t="s">
        <v>110</v>
      </c>
      <c r="G71" s="19" t="s">
        <v>111</v>
      </c>
      <c r="H71" s="20" t="s">
        <v>374</v>
      </c>
      <c r="I71" s="18"/>
    </row>
    <row r="72" spans="4:9" x14ac:dyDescent="0.3">
      <c r="D72" s="19" t="s">
        <v>112</v>
      </c>
      <c r="E72" s="19" t="s">
        <v>113</v>
      </c>
      <c r="F72" s="19" t="s">
        <v>114</v>
      </c>
      <c r="G72" s="19" t="s">
        <v>115</v>
      </c>
      <c r="H72" s="20" t="s">
        <v>374</v>
      </c>
      <c r="I72" s="18"/>
    </row>
    <row r="73" spans="4:9" x14ac:dyDescent="0.3">
      <c r="D73" s="19" t="s">
        <v>116</v>
      </c>
      <c r="E73" s="19" t="s">
        <v>117</v>
      </c>
      <c r="F73" s="19" t="s">
        <v>385</v>
      </c>
      <c r="G73" s="19" t="s">
        <v>386</v>
      </c>
      <c r="H73" s="20" t="s">
        <v>374</v>
      </c>
      <c r="I73" s="18"/>
    </row>
    <row r="74" spans="4:9" x14ac:dyDescent="0.3">
      <c r="D74" s="19" t="s">
        <v>118</v>
      </c>
      <c r="E74" s="19" t="s">
        <v>119</v>
      </c>
      <c r="F74" s="19" t="s">
        <v>120</v>
      </c>
      <c r="G74" s="19" t="s">
        <v>120</v>
      </c>
      <c r="H74" s="20" t="s">
        <v>374</v>
      </c>
      <c r="I74" s="18"/>
    </row>
    <row r="75" spans="4:9" x14ac:dyDescent="0.3">
      <c r="D75" s="19" t="s">
        <v>121</v>
      </c>
      <c r="E75" s="19" t="s">
        <v>122</v>
      </c>
      <c r="F75" s="19" t="s">
        <v>123</v>
      </c>
      <c r="G75" s="19" t="s">
        <v>123</v>
      </c>
      <c r="H75" s="19" t="s">
        <v>375</v>
      </c>
      <c r="I75" s="18"/>
    </row>
    <row r="76" spans="4:9" x14ac:dyDescent="0.3">
      <c r="D76" s="19" t="s">
        <v>124</v>
      </c>
      <c r="E76" s="19" t="s">
        <v>125</v>
      </c>
      <c r="F76" s="19" t="s">
        <v>126</v>
      </c>
      <c r="G76" s="19" t="s">
        <v>126</v>
      </c>
      <c r="H76" s="19" t="s">
        <v>375</v>
      </c>
      <c r="I76" s="18"/>
    </row>
    <row r="77" spans="4:9" x14ac:dyDescent="0.3">
      <c r="D77" s="19" t="s">
        <v>127</v>
      </c>
      <c r="E77" s="19" t="s">
        <v>128</v>
      </c>
      <c r="F77" s="19" t="s">
        <v>129</v>
      </c>
      <c r="G77" s="19" t="s">
        <v>129</v>
      </c>
      <c r="H77" s="19" t="s">
        <v>375</v>
      </c>
      <c r="I77" s="18"/>
    </row>
    <row r="78" spans="4:9" x14ac:dyDescent="0.3">
      <c r="D78" s="19" t="s">
        <v>130</v>
      </c>
      <c r="E78" s="19" t="s">
        <v>131</v>
      </c>
      <c r="F78" s="19" t="s">
        <v>132</v>
      </c>
      <c r="G78" s="19" t="s">
        <v>132</v>
      </c>
      <c r="H78" s="19" t="s">
        <v>375</v>
      </c>
      <c r="I78" s="18"/>
    </row>
    <row r="79" spans="4:9" x14ac:dyDescent="0.3">
      <c r="D79" s="19" t="s">
        <v>133</v>
      </c>
      <c r="E79" s="19" t="s">
        <v>134</v>
      </c>
      <c r="F79" s="19" t="s">
        <v>135</v>
      </c>
      <c r="G79" s="19" t="s">
        <v>135</v>
      </c>
      <c r="H79" s="19" t="s">
        <v>375</v>
      </c>
      <c r="I79" s="18"/>
    </row>
    <row r="80" spans="4:9" x14ac:dyDescent="0.3">
      <c r="D80" s="19" t="s">
        <v>136</v>
      </c>
      <c r="E80" s="19" t="s">
        <v>137</v>
      </c>
      <c r="F80" s="19" t="s">
        <v>138</v>
      </c>
      <c r="G80" s="19" t="s">
        <v>138</v>
      </c>
      <c r="H80" s="19" t="s">
        <v>375</v>
      </c>
      <c r="I80" s="18"/>
    </row>
    <row r="81" spans="4:9" x14ac:dyDescent="0.3">
      <c r="D81" s="19" t="s">
        <v>139</v>
      </c>
      <c r="E81" s="19" t="s">
        <v>140</v>
      </c>
      <c r="F81" s="19" t="s">
        <v>141</v>
      </c>
      <c r="G81" s="19" t="s">
        <v>141</v>
      </c>
      <c r="H81" s="19" t="s">
        <v>375</v>
      </c>
      <c r="I81" s="18"/>
    </row>
    <row r="82" spans="4:9" x14ac:dyDescent="0.3">
      <c r="D82" s="19" t="s">
        <v>142</v>
      </c>
      <c r="E82" s="19" t="s">
        <v>143</v>
      </c>
      <c r="F82" s="19" t="s">
        <v>144</v>
      </c>
      <c r="G82" s="19" t="s">
        <v>144</v>
      </c>
      <c r="H82" s="19" t="s">
        <v>375</v>
      </c>
      <c r="I82" s="18"/>
    </row>
    <row r="83" spans="4:9" x14ac:dyDescent="0.3">
      <c r="D83" s="19" t="s">
        <v>145</v>
      </c>
      <c r="E83" s="19" t="s">
        <v>146</v>
      </c>
      <c r="F83" s="19" t="s">
        <v>147</v>
      </c>
      <c r="G83" s="19" t="s">
        <v>147</v>
      </c>
      <c r="H83" s="19" t="s">
        <v>375</v>
      </c>
      <c r="I83" s="18"/>
    </row>
    <row r="84" spans="4:9" x14ac:dyDescent="0.3">
      <c r="D84" s="19" t="s">
        <v>148</v>
      </c>
      <c r="E84" s="19" t="s">
        <v>149</v>
      </c>
      <c r="F84" s="19" t="s">
        <v>150</v>
      </c>
      <c r="G84" s="19" t="s">
        <v>151</v>
      </c>
      <c r="H84" s="19" t="s">
        <v>375</v>
      </c>
      <c r="I84" s="18"/>
    </row>
    <row r="85" spans="4:9" x14ac:dyDescent="0.3">
      <c r="D85" s="19" t="s">
        <v>152</v>
      </c>
      <c r="E85" s="19" t="s">
        <v>153</v>
      </c>
      <c r="F85" s="19" t="s">
        <v>154</v>
      </c>
      <c r="G85" s="19" t="s">
        <v>154</v>
      </c>
      <c r="H85" s="20" t="s">
        <v>376</v>
      </c>
      <c r="I85" s="18"/>
    </row>
    <row r="86" spans="4:9" x14ac:dyDescent="0.3">
      <c r="D86" s="19" t="s">
        <v>155</v>
      </c>
      <c r="E86" s="19" t="s">
        <v>156</v>
      </c>
      <c r="F86" s="19" t="s">
        <v>157</v>
      </c>
      <c r="G86" s="19" t="s">
        <v>157</v>
      </c>
      <c r="H86" s="20" t="s">
        <v>376</v>
      </c>
      <c r="I86" s="18"/>
    </row>
    <row r="87" spans="4:9" x14ac:dyDescent="0.3">
      <c r="D87" s="19" t="s">
        <v>158</v>
      </c>
      <c r="E87" s="19" t="s">
        <v>159</v>
      </c>
      <c r="F87" s="19" t="s">
        <v>160</v>
      </c>
      <c r="G87" s="19" t="s">
        <v>160</v>
      </c>
      <c r="H87" s="20" t="s">
        <v>376</v>
      </c>
      <c r="I87" s="18"/>
    </row>
    <row r="88" spans="4:9" x14ac:dyDescent="0.3">
      <c r="D88" s="19" t="s">
        <v>161</v>
      </c>
      <c r="E88" s="19" t="s">
        <v>162</v>
      </c>
      <c r="F88" s="19" t="s">
        <v>163</v>
      </c>
      <c r="G88" s="19" t="s">
        <v>164</v>
      </c>
      <c r="H88" s="20" t="s">
        <v>376</v>
      </c>
      <c r="I88" s="18"/>
    </row>
    <row r="89" spans="4:9" x14ac:dyDescent="0.3">
      <c r="D89" s="19" t="s">
        <v>165</v>
      </c>
      <c r="E89" s="19" t="s">
        <v>166</v>
      </c>
      <c r="F89" s="19" t="s">
        <v>167</v>
      </c>
      <c r="G89" s="19" t="s">
        <v>168</v>
      </c>
      <c r="H89" s="20" t="s">
        <v>376</v>
      </c>
      <c r="I89" s="18"/>
    </row>
    <row r="90" spans="4:9" x14ac:dyDescent="0.3">
      <c r="D90" s="19" t="s">
        <v>169</v>
      </c>
      <c r="E90" s="19" t="s">
        <v>170</v>
      </c>
      <c r="F90" s="19" t="s">
        <v>171</v>
      </c>
      <c r="G90" s="19" t="s">
        <v>171</v>
      </c>
      <c r="H90" s="20" t="s">
        <v>376</v>
      </c>
      <c r="I90" s="18"/>
    </row>
    <row r="91" spans="4:9" x14ac:dyDescent="0.3">
      <c r="D91" s="19" t="s">
        <v>172</v>
      </c>
      <c r="E91" s="19" t="s">
        <v>173</v>
      </c>
      <c r="F91" s="19" t="s">
        <v>174</v>
      </c>
      <c r="G91" s="19" t="s">
        <v>175</v>
      </c>
      <c r="H91" s="20" t="s">
        <v>376</v>
      </c>
      <c r="I91" s="18"/>
    </row>
    <row r="92" spans="4:9" x14ac:dyDescent="0.3">
      <c r="D92" s="19" t="s">
        <v>176</v>
      </c>
      <c r="E92" s="19" t="s">
        <v>177</v>
      </c>
      <c r="F92" s="19" t="s">
        <v>178</v>
      </c>
      <c r="G92" s="19" t="s">
        <v>179</v>
      </c>
      <c r="H92" s="20" t="s">
        <v>376</v>
      </c>
      <c r="I92" s="18"/>
    </row>
    <row r="93" spans="4:9" x14ac:dyDescent="0.3">
      <c r="D93" s="19" t="s">
        <v>180</v>
      </c>
      <c r="E93" s="19" t="s">
        <v>181</v>
      </c>
      <c r="F93" s="19" t="s">
        <v>182</v>
      </c>
      <c r="G93" s="19" t="s">
        <v>182</v>
      </c>
      <c r="H93" s="20" t="s">
        <v>376</v>
      </c>
      <c r="I93" s="18"/>
    </row>
    <row r="94" spans="4:9" x14ac:dyDescent="0.3">
      <c r="D94" s="19" t="s">
        <v>183</v>
      </c>
      <c r="E94" s="19" t="s">
        <v>184</v>
      </c>
      <c r="F94" s="19" t="s">
        <v>185</v>
      </c>
      <c r="G94" s="19" t="s">
        <v>186</v>
      </c>
      <c r="H94" s="20" t="s">
        <v>376</v>
      </c>
      <c r="I94" s="18"/>
    </row>
    <row r="95" spans="4:9" x14ac:dyDescent="0.3">
      <c r="D95" s="19" t="s">
        <v>187</v>
      </c>
      <c r="E95" s="19" t="s">
        <v>188</v>
      </c>
      <c r="F95" s="19" t="s">
        <v>189</v>
      </c>
      <c r="G95" s="19" t="s">
        <v>190</v>
      </c>
      <c r="H95" s="20" t="s">
        <v>18</v>
      </c>
      <c r="I95" s="18"/>
    </row>
    <row r="96" spans="4:9" x14ac:dyDescent="0.3">
      <c r="D96" s="19" t="s">
        <v>191</v>
      </c>
      <c r="E96" s="19" t="s">
        <v>192</v>
      </c>
      <c r="F96" s="19" t="s">
        <v>193</v>
      </c>
      <c r="G96" s="19" t="s">
        <v>194</v>
      </c>
      <c r="H96" s="20" t="s">
        <v>18</v>
      </c>
      <c r="I96" s="18"/>
    </row>
    <row r="97" spans="4:9" x14ac:dyDescent="0.3">
      <c r="D97" s="19" t="s">
        <v>195</v>
      </c>
      <c r="E97" s="19" t="s">
        <v>196</v>
      </c>
      <c r="F97" s="19" t="s">
        <v>197</v>
      </c>
      <c r="G97" s="19" t="s">
        <v>197</v>
      </c>
      <c r="H97" s="20" t="s">
        <v>18</v>
      </c>
      <c r="I97" s="18"/>
    </row>
    <row r="98" spans="4:9" x14ac:dyDescent="0.3">
      <c r="D98" s="19" t="s">
        <v>198</v>
      </c>
      <c r="E98" s="19" t="s">
        <v>199</v>
      </c>
      <c r="F98" s="19" t="s">
        <v>200</v>
      </c>
      <c r="G98" s="19" t="s">
        <v>201</v>
      </c>
      <c r="H98" s="20" t="s">
        <v>18</v>
      </c>
      <c r="I98" s="18"/>
    </row>
    <row r="99" spans="4:9" x14ac:dyDescent="0.3">
      <c r="D99" s="19" t="s">
        <v>202</v>
      </c>
      <c r="E99" s="19" t="s">
        <v>203</v>
      </c>
      <c r="F99" s="19" t="s">
        <v>204</v>
      </c>
      <c r="G99" s="19" t="s">
        <v>205</v>
      </c>
      <c r="H99" s="20" t="s">
        <v>18</v>
      </c>
      <c r="I99" s="18"/>
    </row>
    <row r="100" spans="4:9" x14ac:dyDescent="0.3">
      <c r="D100" s="19" t="s">
        <v>206</v>
      </c>
      <c r="E100" s="19" t="s">
        <v>207</v>
      </c>
      <c r="F100" s="19" t="s">
        <v>208</v>
      </c>
      <c r="G100" s="19" t="s">
        <v>208</v>
      </c>
      <c r="H100" s="20" t="s">
        <v>18</v>
      </c>
      <c r="I100" s="18"/>
    </row>
    <row r="101" spans="4:9" x14ac:dyDescent="0.3">
      <c r="D101" s="19" t="s">
        <v>209</v>
      </c>
      <c r="E101" s="19" t="s">
        <v>210</v>
      </c>
      <c r="F101" s="19" t="s">
        <v>211</v>
      </c>
      <c r="G101" s="19" t="s">
        <v>212</v>
      </c>
      <c r="H101" s="20" t="s">
        <v>18</v>
      </c>
      <c r="I101" s="18"/>
    </row>
    <row r="102" spans="4:9" x14ac:dyDescent="0.3">
      <c r="D102" s="19" t="s">
        <v>213</v>
      </c>
      <c r="E102" s="10" t="s">
        <v>214</v>
      </c>
      <c r="F102" s="19" t="s">
        <v>215</v>
      </c>
      <c r="G102" s="19" t="s">
        <v>216</v>
      </c>
      <c r="H102" s="20" t="s">
        <v>18</v>
      </c>
      <c r="I102" s="18"/>
    </row>
    <row r="103" spans="4:9" x14ac:dyDescent="0.3">
      <c r="D103" s="19" t="s">
        <v>217</v>
      </c>
      <c r="E103" s="19" t="s">
        <v>218</v>
      </c>
      <c r="F103" s="19" t="s">
        <v>219</v>
      </c>
      <c r="G103" s="19" t="s">
        <v>220</v>
      </c>
      <c r="H103" s="20" t="s">
        <v>18</v>
      </c>
      <c r="I103" s="18"/>
    </row>
    <row r="104" spans="4:9" x14ac:dyDescent="0.3">
      <c r="D104" s="19" t="s">
        <v>221</v>
      </c>
      <c r="E104" s="19" t="s">
        <v>222</v>
      </c>
      <c r="F104" s="19" t="s">
        <v>223</v>
      </c>
      <c r="G104" s="19" t="s">
        <v>224</v>
      </c>
      <c r="H104" s="20" t="s">
        <v>18</v>
      </c>
      <c r="I104" s="18"/>
    </row>
    <row r="105" spans="4:9" x14ac:dyDescent="0.3">
      <c r="D105" s="19" t="s">
        <v>225</v>
      </c>
      <c r="E105" s="19" t="s">
        <v>226</v>
      </c>
      <c r="F105" s="19" t="s">
        <v>227</v>
      </c>
      <c r="G105" s="19" t="s">
        <v>228</v>
      </c>
      <c r="H105" s="20" t="s">
        <v>377</v>
      </c>
      <c r="I105" s="18"/>
    </row>
    <row r="106" spans="4:9" x14ac:dyDescent="0.3">
      <c r="D106" s="19" t="s">
        <v>229</v>
      </c>
      <c r="E106" s="19" t="s">
        <v>63</v>
      </c>
      <c r="F106" s="19" t="s">
        <v>230</v>
      </c>
      <c r="G106" s="19" t="s">
        <v>65</v>
      </c>
      <c r="H106" s="20" t="s">
        <v>377</v>
      </c>
      <c r="I106" s="18"/>
    </row>
    <row r="107" spans="4:9" x14ac:dyDescent="0.3">
      <c r="D107" s="19" t="s">
        <v>231</v>
      </c>
      <c r="E107" s="19" t="s">
        <v>232</v>
      </c>
      <c r="F107" s="19" t="s">
        <v>233</v>
      </c>
      <c r="G107" s="19" t="s">
        <v>234</v>
      </c>
      <c r="H107" s="20" t="s">
        <v>377</v>
      </c>
      <c r="I107" s="18"/>
    </row>
    <row r="108" spans="4:9" x14ac:dyDescent="0.3">
      <c r="D108" s="19" t="s">
        <v>235</v>
      </c>
      <c r="E108" s="19" t="s">
        <v>236</v>
      </c>
      <c r="F108" s="19" t="s">
        <v>237</v>
      </c>
      <c r="G108" s="19" t="s">
        <v>238</v>
      </c>
      <c r="H108" s="20" t="s">
        <v>377</v>
      </c>
      <c r="I108" s="18"/>
    </row>
    <row r="109" spans="4:9" x14ac:dyDescent="0.3">
      <c r="D109" s="19" t="s">
        <v>239</v>
      </c>
      <c r="E109" s="19" t="s">
        <v>240</v>
      </c>
      <c r="F109" s="19" t="s">
        <v>241</v>
      </c>
      <c r="G109" s="19" t="s">
        <v>241</v>
      </c>
      <c r="H109" s="20" t="s">
        <v>377</v>
      </c>
      <c r="I109" s="18"/>
    </row>
    <row r="110" spans="4:9" x14ac:dyDescent="0.3">
      <c r="D110" s="19" t="s">
        <v>242</v>
      </c>
      <c r="E110" s="19" t="s">
        <v>243</v>
      </c>
      <c r="F110" s="19" t="s">
        <v>244</v>
      </c>
      <c r="G110" s="19" t="s">
        <v>244</v>
      </c>
      <c r="H110" s="20" t="s">
        <v>377</v>
      </c>
      <c r="I110" s="18"/>
    </row>
    <row r="111" spans="4:9" x14ac:dyDescent="0.3">
      <c r="D111" s="19" t="s">
        <v>245</v>
      </c>
      <c r="E111" s="19" t="s">
        <v>246</v>
      </c>
      <c r="F111" s="19" t="s">
        <v>247</v>
      </c>
      <c r="G111" s="19" t="s">
        <v>247</v>
      </c>
      <c r="H111" s="20" t="s">
        <v>377</v>
      </c>
      <c r="I111" s="18"/>
    </row>
    <row r="112" spans="4:9" x14ac:dyDescent="0.3">
      <c r="D112" s="19" t="s">
        <v>248</v>
      </c>
      <c r="E112" s="19" t="s">
        <v>249</v>
      </c>
      <c r="F112" s="19" t="s">
        <v>250</v>
      </c>
      <c r="G112" s="19" t="s">
        <v>251</v>
      </c>
      <c r="H112" s="20" t="s">
        <v>377</v>
      </c>
      <c r="I112" s="18"/>
    </row>
    <row r="113" spans="4:9" x14ac:dyDescent="0.3">
      <c r="D113" s="19" t="s">
        <v>252</v>
      </c>
      <c r="E113" s="19" t="s">
        <v>253</v>
      </c>
      <c r="F113" s="19" t="s">
        <v>254</v>
      </c>
      <c r="G113" s="19" t="s">
        <v>254</v>
      </c>
      <c r="H113" s="20" t="s">
        <v>377</v>
      </c>
      <c r="I113" s="18"/>
    </row>
    <row r="114" spans="4:9" x14ac:dyDescent="0.3">
      <c r="D114" s="19" t="s">
        <v>255</v>
      </c>
      <c r="E114" s="19" t="s">
        <v>256</v>
      </c>
      <c r="F114" s="19" t="s">
        <v>257</v>
      </c>
      <c r="G114" s="19" t="s">
        <v>258</v>
      </c>
      <c r="H114" s="20" t="s">
        <v>377</v>
      </c>
      <c r="I114" s="18"/>
    </row>
    <row r="115" spans="4:9" x14ac:dyDescent="0.3">
      <c r="D115" s="19" t="s">
        <v>259</v>
      </c>
      <c r="E115" s="19" t="s">
        <v>260</v>
      </c>
      <c r="F115" s="19" t="s">
        <v>261</v>
      </c>
      <c r="G115" s="19" t="s">
        <v>261</v>
      </c>
      <c r="H115" s="20" t="s">
        <v>377</v>
      </c>
      <c r="I115" s="18"/>
    </row>
    <row r="116" spans="4:9" x14ac:dyDescent="0.3">
      <c r="D116" s="19" t="s">
        <v>262</v>
      </c>
      <c r="E116" s="19" t="s">
        <v>263</v>
      </c>
      <c r="F116" s="19" t="s">
        <v>264</v>
      </c>
      <c r="G116" s="19" t="s">
        <v>264</v>
      </c>
      <c r="H116" s="20" t="s">
        <v>377</v>
      </c>
      <c r="I116" s="18"/>
    </row>
    <row r="117" spans="4:9" x14ac:dyDescent="0.3">
      <c r="D117" s="19" t="s">
        <v>265</v>
      </c>
      <c r="E117" s="19" t="s">
        <v>266</v>
      </c>
      <c r="F117" s="19" t="s">
        <v>267</v>
      </c>
      <c r="G117" s="19" t="s">
        <v>268</v>
      </c>
      <c r="H117" s="20" t="s">
        <v>377</v>
      </c>
      <c r="I117" s="18"/>
    </row>
    <row r="118" spans="4:9" x14ac:dyDescent="0.3">
      <c r="D118" s="19" t="s">
        <v>269</v>
      </c>
      <c r="E118" s="19" t="s">
        <v>270</v>
      </c>
      <c r="F118" s="19" t="s">
        <v>271</v>
      </c>
      <c r="G118" s="19" t="s">
        <v>271</v>
      </c>
      <c r="H118" s="20" t="s">
        <v>377</v>
      </c>
      <c r="I118" s="18"/>
    </row>
    <row r="119" spans="4:9" x14ac:dyDescent="0.3">
      <c r="D119" s="19" t="s">
        <v>272</v>
      </c>
      <c r="E119" s="19" t="s">
        <v>273</v>
      </c>
      <c r="F119" s="19" t="s">
        <v>274</v>
      </c>
      <c r="G119" s="19" t="s">
        <v>274</v>
      </c>
      <c r="H119" s="20" t="s">
        <v>377</v>
      </c>
      <c r="I119" s="18"/>
    </row>
    <row r="120" spans="4:9" x14ac:dyDescent="0.3">
      <c r="D120" s="19" t="s">
        <v>275</v>
      </c>
      <c r="E120" s="19" t="s">
        <v>276</v>
      </c>
      <c r="F120" s="19" t="s">
        <v>277</v>
      </c>
      <c r="G120" s="19" t="s">
        <v>277</v>
      </c>
      <c r="H120" s="20" t="s">
        <v>377</v>
      </c>
      <c r="I120" s="18"/>
    </row>
    <row r="121" spans="4:9" x14ac:dyDescent="0.3">
      <c r="D121" s="19" t="s">
        <v>278</v>
      </c>
      <c r="E121" s="19" t="s">
        <v>59</v>
      </c>
      <c r="F121" s="19" t="s">
        <v>279</v>
      </c>
      <c r="G121" s="19" t="s">
        <v>61</v>
      </c>
      <c r="H121" s="20" t="s">
        <v>377</v>
      </c>
      <c r="I121" s="18"/>
    </row>
    <row r="122" spans="4:9" x14ac:dyDescent="0.3">
      <c r="D122" s="19" t="s">
        <v>280</v>
      </c>
      <c r="E122" s="19" t="s">
        <v>281</v>
      </c>
      <c r="F122" s="19" t="s">
        <v>282</v>
      </c>
      <c r="G122" s="19" t="s">
        <v>282</v>
      </c>
      <c r="H122" s="20" t="s">
        <v>377</v>
      </c>
      <c r="I122" s="18"/>
    </row>
    <row r="123" spans="4:9" x14ac:dyDescent="0.3">
      <c r="D123" s="19" t="s">
        <v>283</v>
      </c>
      <c r="E123" s="19" t="s">
        <v>284</v>
      </c>
      <c r="F123" s="19" t="s">
        <v>285</v>
      </c>
      <c r="G123" s="19" t="s">
        <v>286</v>
      </c>
      <c r="H123" s="20" t="s">
        <v>377</v>
      </c>
      <c r="I123" s="18"/>
    </row>
    <row r="124" spans="4:9" x14ac:dyDescent="0.3">
      <c r="D124" s="19" t="s">
        <v>287</v>
      </c>
      <c r="E124" s="19" t="s">
        <v>288</v>
      </c>
      <c r="F124" s="19" t="s">
        <v>289</v>
      </c>
      <c r="G124" s="19" t="s">
        <v>290</v>
      </c>
      <c r="H124" s="20" t="s">
        <v>377</v>
      </c>
      <c r="I124" s="18"/>
    </row>
    <row r="125" spans="4:9" x14ac:dyDescent="0.3">
      <c r="D125" s="19" t="s">
        <v>291</v>
      </c>
      <c r="E125" s="19" t="s">
        <v>292</v>
      </c>
      <c r="F125" s="19" t="s">
        <v>293</v>
      </c>
      <c r="G125" s="19" t="s">
        <v>294</v>
      </c>
      <c r="H125" s="20" t="s">
        <v>377</v>
      </c>
      <c r="I125" s="18"/>
    </row>
    <row r="126" spans="4:9" x14ac:dyDescent="0.3">
      <c r="D126" s="19" t="s">
        <v>295</v>
      </c>
      <c r="E126" s="19" t="s">
        <v>296</v>
      </c>
      <c r="F126" s="19" t="s">
        <v>297</v>
      </c>
      <c r="G126" s="19" t="s">
        <v>298</v>
      </c>
      <c r="H126" s="20" t="s">
        <v>377</v>
      </c>
      <c r="I126" s="18"/>
    </row>
    <row r="127" spans="4:9" x14ac:dyDescent="0.3">
      <c r="D127" s="19" t="s">
        <v>299</v>
      </c>
      <c r="E127" s="19" t="s">
        <v>300</v>
      </c>
      <c r="F127" s="19" t="s">
        <v>301</v>
      </c>
      <c r="G127" s="19" t="s">
        <v>302</v>
      </c>
      <c r="H127" s="20" t="s">
        <v>377</v>
      </c>
      <c r="I127" s="18"/>
    </row>
    <row r="128" spans="4:9" x14ac:dyDescent="0.3">
      <c r="D128" s="19" t="s">
        <v>303</v>
      </c>
      <c r="E128" s="19" t="s">
        <v>304</v>
      </c>
      <c r="F128" s="19" t="s">
        <v>305</v>
      </c>
      <c r="G128" s="19" t="s">
        <v>306</v>
      </c>
      <c r="H128" s="20" t="s">
        <v>377</v>
      </c>
      <c r="I128" s="18"/>
    </row>
    <row r="129" spans="4:9" x14ac:dyDescent="0.3">
      <c r="D129" s="19" t="s">
        <v>307</v>
      </c>
      <c r="E129" s="19" t="s">
        <v>308</v>
      </c>
      <c r="F129" s="19" t="s">
        <v>309</v>
      </c>
      <c r="G129" s="19" t="s">
        <v>310</v>
      </c>
      <c r="H129" s="20" t="s">
        <v>377</v>
      </c>
      <c r="I129" s="18"/>
    </row>
    <row r="130" spans="4:9" x14ac:dyDescent="0.3">
      <c r="D130" s="19" t="s">
        <v>311</v>
      </c>
      <c r="E130" s="19" t="s">
        <v>312</v>
      </c>
      <c r="F130" s="19" t="s">
        <v>313</v>
      </c>
      <c r="G130" s="19" t="s">
        <v>314</v>
      </c>
      <c r="H130" s="20" t="s">
        <v>377</v>
      </c>
      <c r="I130" s="18"/>
    </row>
    <row r="131" spans="4:9" x14ac:dyDescent="0.3">
      <c r="D131" s="19" t="s">
        <v>315</v>
      </c>
      <c r="E131" s="19" t="s">
        <v>316</v>
      </c>
      <c r="F131" s="19" t="s">
        <v>317</v>
      </c>
      <c r="G131" s="19" t="s">
        <v>318</v>
      </c>
      <c r="H131" s="20" t="s">
        <v>377</v>
      </c>
      <c r="I131" s="18"/>
    </row>
    <row r="132" spans="4:9" x14ac:dyDescent="0.3">
      <c r="D132" s="19" t="s">
        <v>319</v>
      </c>
      <c r="E132" s="19" t="s">
        <v>320</v>
      </c>
      <c r="F132" s="19" t="s">
        <v>321</v>
      </c>
      <c r="G132" s="19" t="s">
        <v>321</v>
      </c>
      <c r="H132" s="20" t="s">
        <v>377</v>
      </c>
      <c r="I132" s="18"/>
    </row>
    <row r="133" spans="4:9" x14ac:dyDescent="0.3">
      <c r="D133" s="19" t="s">
        <v>322</v>
      </c>
      <c r="E133" s="19" t="s">
        <v>323</v>
      </c>
      <c r="F133" s="19" t="s">
        <v>324</v>
      </c>
      <c r="G133" s="19" t="s">
        <v>324</v>
      </c>
      <c r="H133" s="20" t="s">
        <v>377</v>
      </c>
      <c r="I133" s="18"/>
    </row>
    <row r="134" spans="4:9" x14ac:dyDescent="0.3">
      <c r="D134" s="19" t="s">
        <v>325</v>
      </c>
      <c r="E134" s="19" t="s">
        <v>326</v>
      </c>
      <c r="F134" s="19" t="s">
        <v>327</v>
      </c>
      <c r="G134" s="19" t="s">
        <v>328</v>
      </c>
      <c r="H134" s="20" t="s">
        <v>377</v>
      </c>
      <c r="I134" s="18"/>
    </row>
    <row r="135" spans="4:9" x14ac:dyDescent="0.3">
      <c r="D135" s="19" t="s">
        <v>329</v>
      </c>
      <c r="E135" s="19" t="s">
        <v>330</v>
      </c>
      <c r="F135" s="19" t="s">
        <v>331</v>
      </c>
      <c r="G135" s="19" t="s">
        <v>331</v>
      </c>
      <c r="H135" s="20" t="s">
        <v>377</v>
      </c>
      <c r="I135" s="18"/>
    </row>
    <row r="136" spans="4:9" x14ac:dyDescent="0.3">
      <c r="D136" s="19" t="s">
        <v>332</v>
      </c>
      <c r="E136" s="19" t="s">
        <v>333</v>
      </c>
      <c r="F136" s="19" t="s">
        <v>334</v>
      </c>
      <c r="G136" s="19" t="s">
        <v>334</v>
      </c>
      <c r="H136" s="20" t="s">
        <v>377</v>
      </c>
      <c r="I136" s="18"/>
    </row>
    <row r="137" spans="4:9" x14ac:dyDescent="0.3">
      <c r="D137" s="19" t="s">
        <v>335</v>
      </c>
      <c r="E137" s="19" t="s">
        <v>336</v>
      </c>
      <c r="F137" s="19" t="s">
        <v>337</v>
      </c>
      <c r="G137" s="19" t="s">
        <v>338</v>
      </c>
      <c r="H137" s="20" t="s">
        <v>377</v>
      </c>
      <c r="I137" s="18"/>
    </row>
    <row r="138" spans="4:9" x14ac:dyDescent="0.3">
      <c r="D138" s="19" t="s">
        <v>339</v>
      </c>
      <c r="E138" s="19" t="s">
        <v>340</v>
      </c>
      <c r="F138" s="19" t="s">
        <v>341</v>
      </c>
      <c r="G138" s="19" t="s">
        <v>341</v>
      </c>
      <c r="H138" s="20" t="s">
        <v>377</v>
      </c>
      <c r="I138" s="18"/>
    </row>
    <row r="139" spans="4:9" x14ac:dyDescent="0.3">
      <c r="D139" s="19" t="s">
        <v>342</v>
      </c>
      <c r="E139" s="19" t="s">
        <v>343</v>
      </c>
      <c r="F139" s="19" t="s">
        <v>344</v>
      </c>
      <c r="G139" s="19" t="s">
        <v>345</v>
      </c>
      <c r="H139" s="20" t="s">
        <v>377</v>
      </c>
      <c r="I139" s="18"/>
    </row>
    <row r="140" spans="4:9" x14ac:dyDescent="0.3">
      <c r="D140" s="19" t="s">
        <v>346</v>
      </c>
      <c r="E140" s="19" t="s">
        <v>70</v>
      </c>
      <c r="F140" s="19" t="s">
        <v>72</v>
      </c>
      <c r="G140" s="19" t="s">
        <v>72</v>
      </c>
      <c r="H140" s="20" t="s">
        <v>377</v>
      </c>
      <c r="I140" s="18"/>
    </row>
    <row r="141" spans="4:9" x14ac:dyDescent="0.3">
      <c r="D141" s="19" t="s">
        <v>347</v>
      </c>
      <c r="E141" s="19" t="s">
        <v>348</v>
      </c>
      <c r="F141" s="19" t="s">
        <v>349</v>
      </c>
      <c r="G141" s="19" t="s">
        <v>349</v>
      </c>
      <c r="H141" s="20" t="s">
        <v>377</v>
      </c>
      <c r="I141" s="18"/>
    </row>
    <row r="142" spans="4:9" x14ac:dyDescent="0.3">
      <c r="D142" s="19" t="s">
        <v>350</v>
      </c>
      <c r="E142" s="19" t="s">
        <v>351</v>
      </c>
      <c r="F142" s="19" t="s">
        <v>352</v>
      </c>
      <c r="G142" s="19" t="s">
        <v>353</v>
      </c>
      <c r="H142" s="20" t="s">
        <v>377</v>
      </c>
      <c r="I142" s="18"/>
    </row>
    <row r="143" spans="4:9" x14ac:dyDescent="0.3">
      <c r="D143" s="19" t="s">
        <v>354</v>
      </c>
      <c r="E143" s="19" t="s">
        <v>355</v>
      </c>
      <c r="F143" s="19" t="s">
        <v>356</v>
      </c>
      <c r="G143" s="19" t="s">
        <v>356</v>
      </c>
      <c r="H143" s="20" t="s">
        <v>377</v>
      </c>
      <c r="I143" s="18"/>
    </row>
    <row r="144" spans="4:9" x14ac:dyDescent="0.3">
      <c r="D144" s="19" t="s">
        <v>357</v>
      </c>
      <c r="E144" s="19" t="s">
        <v>358</v>
      </c>
      <c r="F144" s="19" t="s">
        <v>359</v>
      </c>
      <c r="G144" s="19" t="s">
        <v>360</v>
      </c>
      <c r="H144" s="20" t="s">
        <v>377</v>
      </c>
      <c r="I144" s="18"/>
    </row>
    <row r="145" spans="4:9" x14ac:dyDescent="0.3">
      <c r="D145" s="19" t="s">
        <v>361</v>
      </c>
      <c r="E145" s="19" t="s">
        <v>362</v>
      </c>
      <c r="F145" s="19" t="s">
        <v>363</v>
      </c>
      <c r="G145" s="19" t="s">
        <v>364</v>
      </c>
      <c r="H145" s="20" t="s">
        <v>377</v>
      </c>
      <c r="I145" s="18"/>
    </row>
    <row r="146" spans="4:9" x14ac:dyDescent="0.3">
      <c r="D146" s="19" t="s">
        <v>365</v>
      </c>
      <c r="E146" s="19" t="s">
        <v>366</v>
      </c>
      <c r="F146" s="19" t="s">
        <v>367</v>
      </c>
      <c r="G146" s="19" t="s">
        <v>367</v>
      </c>
      <c r="H146" s="20" t="s">
        <v>377</v>
      </c>
      <c r="I146" s="18"/>
    </row>
    <row r="147" spans="4:9" x14ac:dyDescent="0.3">
      <c r="D147" s="19" t="s">
        <v>368</v>
      </c>
      <c r="E147" s="19" t="s">
        <v>369</v>
      </c>
      <c r="F147" s="19" t="s">
        <v>370</v>
      </c>
      <c r="G147" s="19" t="s">
        <v>370</v>
      </c>
      <c r="H147" s="20" t="s">
        <v>377</v>
      </c>
      <c r="I147" s="18"/>
    </row>
    <row r="148" spans="4:9" ht="15" x14ac:dyDescent="0.3">
      <c r="D148" s="19" t="s">
        <v>401</v>
      </c>
      <c r="E148" s="19" t="s">
        <v>402</v>
      </c>
      <c r="F148" s="19" t="s">
        <v>403</v>
      </c>
      <c r="G148" s="19" t="s">
        <v>404</v>
      </c>
      <c r="H148" s="19" t="s">
        <v>378</v>
      </c>
      <c r="I148" s="18"/>
    </row>
    <row r="149" spans="4:9" ht="15" x14ac:dyDescent="0.3">
      <c r="D149" s="19" t="s">
        <v>405</v>
      </c>
      <c r="E149" s="21" t="s">
        <v>371</v>
      </c>
      <c r="F149" s="19" t="s">
        <v>406</v>
      </c>
      <c r="G149" s="19" t="s">
        <v>407</v>
      </c>
      <c r="H149" s="19" t="s">
        <v>378</v>
      </c>
      <c r="I149" s="18"/>
    </row>
    <row r="150" spans="4:9" ht="15" x14ac:dyDescent="0.3">
      <c r="D150" s="19" t="s">
        <v>408</v>
      </c>
      <c r="E150" s="19" t="s">
        <v>409</v>
      </c>
      <c r="F150" s="19" t="s">
        <v>410</v>
      </c>
      <c r="G150" s="19" t="s">
        <v>411</v>
      </c>
      <c r="H150" s="19" t="s">
        <v>378</v>
      </c>
      <c r="I150" s="18"/>
    </row>
    <row r="151" spans="4:9" ht="15" x14ac:dyDescent="0.3">
      <c r="D151" s="19" t="s">
        <v>412</v>
      </c>
      <c r="E151" s="21" t="s">
        <v>372</v>
      </c>
      <c r="F151" s="19" t="s">
        <v>413</v>
      </c>
      <c r="G151" s="19" t="s">
        <v>414</v>
      </c>
      <c r="H151" s="19" t="s">
        <v>378</v>
      </c>
      <c r="I151" s="18"/>
    </row>
  </sheetData>
  <mergeCells count="14">
    <mergeCell ref="A1:B1"/>
    <mergeCell ref="D48:H49"/>
    <mergeCell ref="A16:G16"/>
    <mergeCell ref="D18:G18"/>
    <mergeCell ref="A27:B27"/>
    <mergeCell ref="A22:B22"/>
    <mergeCell ref="A18:B18"/>
    <mergeCell ref="A33:G33"/>
    <mergeCell ref="D34:E34"/>
    <mergeCell ref="F35:K46"/>
    <mergeCell ref="E19:E20"/>
    <mergeCell ref="F19:F20"/>
    <mergeCell ref="G19:G20"/>
    <mergeCell ref="D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baseColWidth="10" defaultRowHeight="14.4" x14ac:dyDescent="0.3"/>
  <cols>
    <col min="1" max="1" width="19.109375" customWidth="1"/>
    <col min="5" max="5" width="13.88671875" customWidth="1"/>
  </cols>
  <sheetData>
    <row r="1" spans="1:7" ht="71.400000000000006" customHeight="1" x14ac:dyDescent="0.3">
      <c r="A1" s="15" t="s">
        <v>392</v>
      </c>
      <c r="B1" s="15" t="s">
        <v>393</v>
      </c>
      <c r="C1" s="16" t="s">
        <v>451</v>
      </c>
      <c r="D1" s="16" t="s">
        <v>396</v>
      </c>
      <c r="E1" s="16" t="s">
        <v>394</v>
      </c>
      <c r="F1" s="16" t="s">
        <v>395</v>
      </c>
      <c r="G1" s="16" t="s">
        <v>424</v>
      </c>
    </row>
    <row r="2" spans="1:7" x14ac:dyDescent="0.3">
      <c r="A2" t="s">
        <v>397</v>
      </c>
      <c r="B2">
        <v>78714584</v>
      </c>
      <c r="C2" s="11">
        <v>5.2199999999999998E-3</v>
      </c>
      <c r="D2" t="s">
        <v>423</v>
      </c>
      <c r="E2" t="s">
        <v>415</v>
      </c>
      <c r="F2" t="s">
        <v>419</v>
      </c>
      <c r="G2" t="s">
        <v>425</v>
      </c>
    </row>
    <row r="3" spans="1:7" x14ac:dyDescent="0.3">
      <c r="A3" t="s">
        <v>398</v>
      </c>
      <c r="B3">
        <v>78751890</v>
      </c>
      <c r="C3" s="11">
        <v>3.48E-3</v>
      </c>
      <c r="D3" t="s">
        <v>423</v>
      </c>
      <c r="E3" t="s">
        <v>416</v>
      </c>
      <c r="F3" t="s">
        <v>420</v>
      </c>
      <c r="G3" t="s">
        <v>425</v>
      </c>
    </row>
    <row r="4" spans="1:7" x14ac:dyDescent="0.3">
      <c r="A4" t="s">
        <v>399</v>
      </c>
      <c r="B4">
        <v>11030441</v>
      </c>
      <c r="C4" s="11">
        <v>5.2199999999999998E-3</v>
      </c>
      <c r="D4" t="s">
        <v>423</v>
      </c>
      <c r="E4" t="s">
        <v>417</v>
      </c>
      <c r="F4" t="s">
        <v>422</v>
      </c>
      <c r="G4" t="s">
        <v>425</v>
      </c>
    </row>
    <row r="5" spans="1:7" x14ac:dyDescent="0.3">
      <c r="A5" t="s">
        <v>400</v>
      </c>
      <c r="B5">
        <v>98653234</v>
      </c>
      <c r="C5" s="11">
        <v>3.48E-3</v>
      </c>
      <c r="D5" t="s">
        <v>423</v>
      </c>
      <c r="E5" t="s">
        <v>418</v>
      </c>
      <c r="F5" t="s">
        <v>421</v>
      </c>
      <c r="G5" t="s">
        <v>425</v>
      </c>
    </row>
  </sheetData>
  <dataValidations count="4">
    <dataValidation type="list" allowBlank="1" showInputMessage="1" showErrorMessage="1" sqref="E2:E5">
      <formula1>eps</formula1>
    </dataValidation>
    <dataValidation type="list" allowBlank="1" showInputMessage="1" showErrorMessage="1" sqref="F2:F5">
      <formula1>pension</formula1>
    </dataValidation>
    <dataValidation type="list" allowBlank="1" showInputMessage="1" showErrorMessage="1" sqref="D2:D5">
      <formula1>arl</formula1>
    </dataValidation>
    <dataValidation type="list" allowBlank="1" showInputMessage="1" showErrorMessage="1" sqref="G2:G5">
      <formula1>caja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opLeftCell="T1" workbookViewId="0">
      <selection activeCell="W5" sqref="W5:AD5"/>
    </sheetView>
  </sheetViews>
  <sheetFormatPr baseColWidth="10" defaultRowHeight="14.4" x14ac:dyDescent="0.3"/>
  <cols>
    <col min="1" max="1" width="13.5546875" customWidth="1"/>
    <col min="4" max="4" width="8.6640625" bestFit="1" customWidth="1"/>
    <col min="10" max="10" width="4.109375" customWidth="1"/>
    <col min="12" max="12" width="4.109375" customWidth="1"/>
    <col min="14" max="14" width="4.109375" customWidth="1"/>
    <col min="16" max="16" width="4.109375" customWidth="1"/>
    <col min="18" max="18" width="4.109375" customWidth="1"/>
  </cols>
  <sheetData>
    <row r="1" spans="1:31" ht="30.6" x14ac:dyDescent="0.3">
      <c r="A1" s="22" t="s">
        <v>392</v>
      </c>
      <c r="B1" s="22" t="s">
        <v>393</v>
      </c>
      <c r="C1" s="22" t="s">
        <v>426</v>
      </c>
      <c r="D1" s="22" t="s">
        <v>427</v>
      </c>
      <c r="E1" s="22" t="s">
        <v>428</v>
      </c>
      <c r="F1" s="22" t="s">
        <v>0</v>
      </c>
      <c r="G1" s="22" t="s">
        <v>446</v>
      </c>
      <c r="H1" s="22" t="s">
        <v>448</v>
      </c>
      <c r="I1" s="22" t="s">
        <v>447</v>
      </c>
      <c r="J1" s="23" t="s">
        <v>430</v>
      </c>
      <c r="K1" s="22" t="s">
        <v>439</v>
      </c>
      <c r="L1" s="23" t="s">
        <v>430</v>
      </c>
      <c r="M1" s="22" t="s">
        <v>440</v>
      </c>
      <c r="N1" s="23" t="s">
        <v>430</v>
      </c>
      <c r="O1" s="22" t="s">
        <v>441</v>
      </c>
      <c r="P1" s="23" t="s">
        <v>430</v>
      </c>
      <c r="Q1" s="22" t="s">
        <v>442</v>
      </c>
      <c r="R1" s="23" t="s">
        <v>430</v>
      </c>
      <c r="S1" s="22" t="s">
        <v>443</v>
      </c>
      <c r="T1" s="24" t="s">
        <v>431</v>
      </c>
      <c r="U1" s="22" t="s">
        <v>449</v>
      </c>
      <c r="V1" s="22" t="s">
        <v>429</v>
      </c>
      <c r="W1" s="22" t="s">
        <v>432</v>
      </c>
      <c r="X1" s="22" t="s">
        <v>452</v>
      </c>
      <c r="Y1" s="22" t="s">
        <v>444</v>
      </c>
      <c r="Z1" s="22" t="s">
        <v>445</v>
      </c>
      <c r="AA1" s="22" t="s">
        <v>434</v>
      </c>
      <c r="AB1" s="22" t="s">
        <v>435</v>
      </c>
      <c r="AC1" s="22" t="s">
        <v>436</v>
      </c>
      <c r="AD1" s="22" t="s">
        <v>437</v>
      </c>
      <c r="AE1" s="22" t="s">
        <v>438</v>
      </c>
    </row>
    <row r="2" spans="1:31" s="1" customFormat="1" x14ac:dyDescent="0.3">
      <c r="A2" s="2" t="s">
        <v>397</v>
      </c>
      <c r="B2" s="2">
        <v>78714584</v>
      </c>
      <c r="C2" s="2">
        <v>8000000</v>
      </c>
      <c r="D2" s="2">
        <v>30</v>
      </c>
      <c r="E2" s="2">
        <f>+C2/30*D2</f>
        <v>8000000.0000000009</v>
      </c>
      <c r="F2" s="2">
        <v>214000</v>
      </c>
      <c r="G2" s="2"/>
      <c r="H2" s="2">
        <f>+E2+F2+G2</f>
        <v>8214000.0000000009</v>
      </c>
      <c r="I2" s="2">
        <f>+H2/D2/8</f>
        <v>34225.000000000007</v>
      </c>
      <c r="J2" s="2">
        <v>14</v>
      </c>
      <c r="K2" s="2">
        <f>+I2*J2*1.25</f>
        <v>598937.50000000012</v>
      </c>
      <c r="L2" s="2"/>
      <c r="M2" s="2"/>
      <c r="N2" s="2"/>
      <c r="O2" s="2"/>
      <c r="P2" s="2"/>
      <c r="Q2" s="2"/>
      <c r="R2" s="3">
        <v>8</v>
      </c>
      <c r="S2" s="2">
        <f>+I2*R2*0.35</f>
        <v>95830.000000000015</v>
      </c>
      <c r="T2" s="2">
        <f>+K2+M2+O2+Q2+S2</f>
        <v>694767.50000000012</v>
      </c>
      <c r="U2" s="2">
        <f>+H2+T2</f>
        <v>8908767.5000000019</v>
      </c>
      <c r="V2" s="2">
        <v>0</v>
      </c>
      <c r="W2" s="2">
        <f>+H2+T2+V2</f>
        <v>8908767.5000000019</v>
      </c>
      <c r="X2" s="2">
        <f>+W2-V2</f>
        <v>8908767.5000000019</v>
      </c>
      <c r="Y2" s="2">
        <f>+X2*0.04</f>
        <v>356350.70000000007</v>
      </c>
      <c r="Z2" s="2">
        <f>+X2*0.04</f>
        <v>356350.70000000007</v>
      </c>
      <c r="AA2" s="2">
        <f>+X2*0.01</f>
        <v>89087.675000000017</v>
      </c>
      <c r="AB2" s="2"/>
      <c r="AC2" s="2"/>
      <c r="AD2" s="2">
        <f>+Y2+Z2+AA2+AB2+AC2</f>
        <v>801789.07500000019</v>
      </c>
      <c r="AE2" s="2">
        <f>+W2-AD2</f>
        <v>8106978.4250000017</v>
      </c>
    </row>
    <row r="3" spans="1:31" s="1" customFormat="1" x14ac:dyDescent="0.3">
      <c r="A3" s="2" t="s">
        <v>398</v>
      </c>
      <c r="B3" s="2">
        <v>78751890</v>
      </c>
      <c r="C3" s="2">
        <v>644350</v>
      </c>
      <c r="D3" s="2">
        <v>25</v>
      </c>
      <c r="E3" s="2">
        <f t="shared" ref="E3:E5" si="0">+C3/30*D3</f>
        <v>536958.33333333326</v>
      </c>
      <c r="F3" s="2"/>
      <c r="G3" s="2"/>
      <c r="H3" s="2">
        <f t="shared" ref="H3:H5" si="1">+E3+F3+G3</f>
        <v>536958.33333333326</v>
      </c>
      <c r="I3" s="2">
        <f t="shared" ref="I3:I5" si="2">+H3/D3/8</f>
        <v>2684.7916666666661</v>
      </c>
      <c r="J3" s="2"/>
      <c r="K3" s="2">
        <f t="shared" ref="K3:K5" si="3">+I3*J3*1.25</f>
        <v>0</v>
      </c>
      <c r="L3" s="2">
        <v>2</v>
      </c>
      <c r="M3" s="2">
        <f>+I3*L3*1.75</f>
        <v>9396.7708333333321</v>
      </c>
      <c r="N3" s="2"/>
      <c r="O3" s="2"/>
      <c r="P3" s="2">
        <v>6</v>
      </c>
      <c r="Q3" s="2">
        <f>+I3*P3*2.5</f>
        <v>40271.874999999993</v>
      </c>
      <c r="R3" s="2"/>
      <c r="S3" s="2"/>
      <c r="T3" s="2">
        <f t="shared" ref="T3:T5" si="4">+K3+M3+O3+Q3+S3</f>
        <v>49668.645833333328</v>
      </c>
      <c r="U3" s="2">
        <f t="shared" ref="U3:U5" si="5">+H3+T3</f>
        <v>586626.97916666663</v>
      </c>
      <c r="V3" s="2">
        <f>74000/30*D3</f>
        <v>61666.666666666664</v>
      </c>
      <c r="W3" s="2">
        <f t="shared" ref="W3:W5" si="6">+H3+T3+V3</f>
        <v>648293.64583333326</v>
      </c>
      <c r="X3" s="2">
        <f t="shared" ref="X3:X5" si="7">+W3-V3</f>
        <v>586626.97916666663</v>
      </c>
      <c r="Y3" s="2">
        <f t="shared" ref="Y3:Y5" si="8">+X3*0.04</f>
        <v>23465.079166666666</v>
      </c>
      <c r="Z3" s="2">
        <f t="shared" ref="Z3:Z5" si="9">+X3*0.04</f>
        <v>23465.079166666666</v>
      </c>
      <c r="AA3" s="2">
        <v>0</v>
      </c>
      <c r="AB3" s="2"/>
      <c r="AC3" s="2"/>
      <c r="AD3" s="2">
        <f t="shared" ref="AD3:AD5" si="10">+Y3+Z3+AA3+AB3+AC3</f>
        <v>46930.158333333333</v>
      </c>
      <c r="AE3" s="2">
        <f t="shared" ref="AE3:AE5" si="11">+W3-AD3</f>
        <v>601363.48749999993</v>
      </c>
    </row>
    <row r="4" spans="1:31" s="1" customFormat="1" x14ac:dyDescent="0.3">
      <c r="A4" s="2" t="s">
        <v>399</v>
      </c>
      <c r="B4" s="2">
        <v>11030441</v>
      </c>
      <c r="C4" s="2">
        <v>9645000</v>
      </c>
      <c r="D4" s="2">
        <v>30</v>
      </c>
      <c r="E4" s="2">
        <f t="shared" si="0"/>
        <v>9645000</v>
      </c>
      <c r="F4" s="2">
        <v>89000</v>
      </c>
      <c r="G4" s="2"/>
      <c r="H4" s="2">
        <f t="shared" si="1"/>
        <v>9734000</v>
      </c>
      <c r="I4" s="2">
        <f t="shared" si="2"/>
        <v>40558.333333333336</v>
      </c>
      <c r="J4" s="2"/>
      <c r="K4" s="2">
        <f t="shared" si="3"/>
        <v>0</v>
      </c>
      <c r="L4" s="2"/>
      <c r="M4" s="2"/>
      <c r="N4" s="2"/>
      <c r="O4" s="2"/>
      <c r="P4" s="2"/>
      <c r="Q4" s="2"/>
      <c r="R4" s="2"/>
      <c r="S4" s="2"/>
      <c r="T4" s="2">
        <f t="shared" si="4"/>
        <v>0</v>
      </c>
      <c r="U4" s="2">
        <f t="shared" si="5"/>
        <v>9734000</v>
      </c>
      <c r="V4" s="2">
        <v>0</v>
      </c>
      <c r="W4" s="2">
        <f t="shared" si="6"/>
        <v>9734000</v>
      </c>
      <c r="X4" s="2">
        <f t="shared" si="7"/>
        <v>9734000</v>
      </c>
      <c r="Y4" s="2">
        <f t="shared" si="8"/>
        <v>389360</v>
      </c>
      <c r="Z4" s="2">
        <f t="shared" si="9"/>
        <v>389360</v>
      </c>
      <c r="AA4" s="2">
        <f>+X4*0.01</f>
        <v>97340</v>
      </c>
      <c r="AB4" s="2"/>
      <c r="AC4" s="2"/>
      <c r="AD4" s="2">
        <f t="shared" si="10"/>
        <v>876060</v>
      </c>
      <c r="AE4" s="2">
        <f t="shared" si="11"/>
        <v>8857940</v>
      </c>
    </row>
    <row r="5" spans="1:31" s="1" customFormat="1" x14ac:dyDescent="0.3">
      <c r="A5" s="2" t="s">
        <v>400</v>
      </c>
      <c r="B5" s="2">
        <v>98653234</v>
      </c>
      <c r="C5" s="2"/>
      <c r="D5" s="2">
        <v>30</v>
      </c>
      <c r="E5" s="2">
        <f t="shared" si="0"/>
        <v>0</v>
      </c>
      <c r="F5" s="2"/>
      <c r="G5" s="2">
        <v>644350</v>
      </c>
      <c r="H5" s="2">
        <f t="shared" si="1"/>
        <v>644350</v>
      </c>
      <c r="I5" s="2">
        <f t="shared" si="2"/>
        <v>2684.7916666666665</v>
      </c>
      <c r="J5" s="2"/>
      <c r="K5" s="2">
        <f t="shared" si="3"/>
        <v>0</v>
      </c>
      <c r="L5" s="2"/>
      <c r="M5" s="2"/>
      <c r="N5" s="2"/>
      <c r="O5" s="2"/>
      <c r="P5" s="2"/>
      <c r="Q5" s="2"/>
      <c r="R5" s="2"/>
      <c r="S5" s="2"/>
      <c r="T5" s="2">
        <f t="shared" si="4"/>
        <v>0</v>
      </c>
      <c r="U5" s="2">
        <f t="shared" si="5"/>
        <v>644350</v>
      </c>
      <c r="V5" s="2">
        <v>0</v>
      </c>
      <c r="W5" s="2">
        <f t="shared" si="6"/>
        <v>644350</v>
      </c>
      <c r="X5" s="2">
        <f t="shared" si="7"/>
        <v>644350</v>
      </c>
      <c r="Y5" s="2">
        <f t="shared" si="8"/>
        <v>25774</v>
      </c>
      <c r="Z5" s="2">
        <f t="shared" si="9"/>
        <v>25774</v>
      </c>
      <c r="AA5" s="2">
        <v>0</v>
      </c>
      <c r="AB5" s="2"/>
      <c r="AC5" s="2"/>
      <c r="AD5" s="2">
        <f t="shared" si="10"/>
        <v>51548</v>
      </c>
      <c r="AE5" s="2">
        <f t="shared" si="11"/>
        <v>592802</v>
      </c>
    </row>
    <row r="6" spans="1:31" s="1" customForma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1" customForma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1" customForma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1" customForma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s="1" customForma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s="1" customForma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1" customForma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s="1" customForma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s="1" customForma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1" customForma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1" customForma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1" customForma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1" customForma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1" customForma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1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s="1" customForma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s="1" customForma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1" customForma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1" customForma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H1" sqref="H1:J1048576"/>
    </sheetView>
  </sheetViews>
  <sheetFormatPr baseColWidth="10" defaultRowHeight="14.4" x14ac:dyDescent="0.3"/>
  <cols>
    <col min="1" max="1" width="13.33203125" bestFit="1" customWidth="1"/>
    <col min="2" max="2" width="14" customWidth="1"/>
  </cols>
  <sheetData>
    <row r="1" spans="1:16" s="25" customFormat="1" ht="43.2" x14ac:dyDescent="0.3">
      <c r="A1" s="22" t="s">
        <v>392</v>
      </c>
      <c r="B1" s="26" t="s">
        <v>453</v>
      </c>
      <c r="C1" s="26" t="s">
        <v>15</v>
      </c>
      <c r="D1" s="26" t="s">
        <v>433</v>
      </c>
      <c r="E1" s="26" t="s">
        <v>454</v>
      </c>
      <c r="F1" s="26" t="s">
        <v>18</v>
      </c>
      <c r="G1" s="26" t="s">
        <v>455</v>
      </c>
      <c r="H1" s="26" t="s">
        <v>456</v>
      </c>
      <c r="I1" s="26" t="s">
        <v>457</v>
      </c>
      <c r="J1" s="26" t="s">
        <v>458</v>
      </c>
      <c r="K1" s="26" t="s">
        <v>459</v>
      </c>
      <c r="L1" s="26" t="s">
        <v>1</v>
      </c>
      <c r="M1" s="27" t="s">
        <v>460</v>
      </c>
      <c r="N1" s="26" t="s">
        <v>461</v>
      </c>
      <c r="O1" s="26" t="s">
        <v>32</v>
      </c>
      <c r="P1" s="26" t="s">
        <v>33</v>
      </c>
    </row>
    <row r="2" spans="1:16" s="1" customFormat="1" x14ac:dyDescent="0.3">
      <c r="A2" s="2" t="s">
        <v>397</v>
      </c>
      <c r="B2" s="2">
        <f>+'Devengos y deducciones empleado'!X2</f>
        <v>8908767.5000000019</v>
      </c>
      <c r="C2" s="2">
        <f>+B2*8.5/100</f>
        <v>757245.23750000016</v>
      </c>
      <c r="D2" s="2">
        <f>+B2*0.12</f>
        <v>1069052.1000000001</v>
      </c>
      <c r="E2" s="2">
        <f>+B2-'Devengos y deducciones empleado'!G2</f>
        <v>8908767.5000000019</v>
      </c>
      <c r="F2" s="2">
        <f>+E2*'Datos base'!C2</f>
        <v>46503.766350000005</v>
      </c>
      <c r="G2" s="2">
        <f>+'Devengos y deducciones empleado'!W2</f>
        <v>8908767.5000000019</v>
      </c>
      <c r="H2" s="2">
        <f>+G2*8.333/100</f>
        <v>742367.59577500017</v>
      </c>
      <c r="I2" s="2">
        <f>+H2*0.12</f>
        <v>89084.111493000019</v>
      </c>
      <c r="J2" s="2">
        <f>+G2*8.333/100</f>
        <v>742367.59577500017</v>
      </c>
      <c r="K2" s="2">
        <f>+'Devengos y deducciones empleado'!H2</f>
        <v>8214000.0000000009</v>
      </c>
      <c r="L2" s="2">
        <f>+K2*4.17/100</f>
        <v>342523.8</v>
      </c>
      <c r="M2" s="2">
        <f>+K2</f>
        <v>8214000.0000000009</v>
      </c>
      <c r="N2" s="2">
        <f>+M2*0.04</f>
        <v>328560.00000000006</v>
      </c>
      <c r="O2" s="2">
        <f>+M2*0.03</f>
        <v>246420.00000000003</v>
      </c>
      <c r="P2" s="2">
        <f>+M2*0.02</f>
        <v>164280.00000000003</v>
      </c>
    </row>
    <row r="3" spans="1:16" s="1" customFormat="1" x14ac:dyDescent="0.3">
      <c r="A3" s="2" t="s">
        <v>398</v>
      </c>
      <c r="B3" s="2">
        <f>+'Devengos y deducciones empleado'!X3</f>
        <v>586626.97916666663</v>
      </c>
      <c r="C3" s="2">
        <f t="shared" ref="C3:C5" si="0">+B3*8.5/100</f>
        <v>49863.293229166658</v>
      </c>
      <c r="D3" s="2">
        <f t="shared" ref="D3:D5" si="1">+B3*0.12</f>
        <v>70395.237499999988</v>
      </c>
      <c r="E3" s="2">
        <f>+B3-'Devengos y deducciones empleado'!G3</f>
        <v>586626.97916666663</v>
      </c>
      <c r="F3" s="2">
        <f>+E3*'Datos base'!C3</f>
        <v>2041.4618874999999</v>
      </c>
      <c r="G3" s="2">
        <f>+'Devengos y deducciones empleado'!W3</f>
        <v>648293.64583333326</v>
      </c>
      <c r="H3" s="2">
        <f t="shared" ref="H3:H5" si="2">+G3*8.333/100</f>
        <v>54022.309507291662</v>
      </c>
      <c r="I3" s="2">
        <f t="shared" ref="I3:I5" si="3">+H3*0.12</f>
        <v>6482.6771408749992</v>
      </c>
      <c r="J3" s="2">
        <f t="shared" ref="J3:J5" si="4">+G3*8.333/100</f>
        <v>54022.309507291662</v>
      </c>
      <c r="K3" s="2">
        <f>+'Devengos y deducciones empleado'!H3</f>
        <v>536958.33333333326</v>
      </c>
      <c r="L3" s="2">
        <f t="shared" ref="L3:L5" si="5">+K3*4.17/100</f>
        <v>22391.162499999995</v>
      </c>
      <c r="M3" s="2">
        <f t="shared" ref="M3:M5" si="6">+K3</f>
        <v>536958.33333333326</v>
      </c>
      <c r="N3" s="2">
        <f t="shared" ref="N3:N5" si="7">+M3*0.04</f>
        <v>21478.333333333332</v>
      </c>
      <c r="O3" s="2">
        <f t="shared" ref="O3:O5" si="8">+M3*0.03</f>
        <v>16108.749999999996</v>
      </c>
      <c r="P3" s="2">
        <f t="shared" ref="P3:P5" si="9">+M3*0.02</f>
        <v>10739.166666666666</v>
      </c>
    </row>
    <row r="4" spans="1:16" s="1" customFormat="1" x14ac:dyDescent="0.3">
      <c r="A4" s="2" t="s">
        <v>399</v>
      </c>
      <c r="B4" s="2">
        <f>+'Devengos y deducciones empleado'!X4</f>
        <v>9734000</v>
      </c>
      <c r="C4" s="2">
        <f t="shared" si="0"/>
        <v>827390</v>
      </c>
      <c r="D4" s="2">
        <f t="shared" si="1"/>
        <v>1168080</v>
      </c>
      <c r="E4" s="2">
        <f>+B4-'Devengos y deducciones empleado'!G4</f>
        <v>9734000</v>
      </c>
      <c r="F4" s="2">
        <f>+E4*'Datos base'!C4</f>
        <v>50811.479999999996</v>
      </c>
      <c r="G4" s="2">
        <f>+'Devengos y deducciones empleado'!W4</f>
        <v>9734000</v>
      </c>
      <c r="H4" s="2">
        <f t="shared" si="2"/>
        <v>811134.22</v>
      </c>
      <c r="I4" s="2">
        <f t="shared" si="3"/>
        <v>97336.10639999999</v>
      </c>
      <c r="J4" s="2">
        <f t="shared" si="4"/>
        <v>811134.22</v>
      </c>
      <c r="K4" s="2">
        <f>+'Devengos y deducciones empleado'!H4</f>
        <v>9734000</v>
      </c>
      <c r="L4" s="2">
        <f t="shared" si="5"/>
        <v>405907.8</v>
      </c>
      <c r="M4" s="2">
        <f t="shared" si="6"/>
        <v>9734000</v>
      </c>
      <c r="N4" s="2">
        <f t="shared" si="7"/>
        <v>389360</v>
      </c>
      <c r="O4" s="2">
        <f t="shared" si="8"/>
        <v>292020</v>
      </c>
      <c r="P4" s="2">
        <f t="shared" si="9"/>
        <v>194680</v>
      </c>
    </row>
    <row r="5" spans="1:16" s="1" customFormat="1" x14ac:dyDescent="0.3">
      <c r="A5" s="38" t="s">
        <v>400</v>
      </c>
      <c r="B5" s="2">
        <f>+'Devengos y deducciones empleado'!X5</f>
        <v>644350</v>
      </c>
      <c r="C5" s="2">
        <f t="shared" si="0"/>
        <v>54769.75</v>
      </c>
      <c r="D5" s="2">
        <f t="shared" si="1"/>
        <v>77322</v>
      </c>
      <c r="E5" s="2">
        <f>+B5-'Devengos y deducciones empleado'!G5</f>
        <v>0</v>
      </c>
      <c r="F5" s="2">
        <f>+E5*'Datos base'!C5</f>
        <v>0</v>
      </c>
      <c r="G5" s="2">
        <f>+'Devengos y deducciones empleado'!W5</f>
        <v>644350</v>
      </c>
      <c r="H5" s="2">
        <f t="shared" si="2"/>
        <v>53693.6855</v>
      </c>
      <c r="I5" s="2">
        <f t="shared" si="3"/>
        <v>6443.24226</v>
      </c>
      <c r="J5" s="2">
        <f t="shared" si="4"/>
        <v>53693.6855</v>
      </c>
      <c r="K5" s="2">
        <f>+'Devengos y deducciones empleado'!H5</f>
        <v>644350</v>
      </c>
      <c r="L5" s="2">
        <f t="shared" si="5"/>
        <v>26869.395</v>
      </c>
      <c r="M5" s="2">
        <f t="shared" si="6"/>
        <v>644350</v>
      </c>
      <c r="N5" s="2">
        <f t="shared" si="7"/>
        <v>25774</v>
      </c>
      <c r="O5" s="2">
        <f t="shared" si="8"/>
        <v>19330.5</v>
      </c>
      <c r="P5" s="2">
        <f t="shared" si="9"/>
        <v>12887</v>
      </c>
    </row>
    <row r="6" spans="1:16" s="1" customForma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" customForma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1" customForma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" customFormat="1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s="1" customForma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1" customForma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s="1" customFormat="1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s="1" customForma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1" customForma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s="1" customForma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s="1" customForma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x14ac:dyDescent="0.3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x14ac:dyDescent="0.3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x14ac:dyDescent="0.3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2:16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2:16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Tablas se interes</vt:lpstr>
      <vt:lpstr>Datos base</vt:lpstr>
      <vt:lpstr>Devengos y deducciones empleado</vt:lpstr>
      <vt:lpstr>aportes por parte del empleador</vt:lpstr>
      <vt:lpstr>arl</vt:lpstr>
      <vt:lpstr>caja</vt:lpstr>
      <vt:lpstr>eps</vt:lpstr>
      <vt:lpstr>HEOD</vt:lpstr>
      <vt:lpstr>pension</vt:lpstr>
      <vt:lpstr>salariominimo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lulo</dc:creator>
  <cp:lastModifiedBy>ConTabilizalo</cp:lastModifiedBy>
  <cp:lastPrinted>2015-04-26T14:31:48Z</cp:lastPrinted>
  <dcterms:created xsi:type="dcterms:W3CDTF">2015-04-23T00:15:31Z</dcterms:created>
  <dcterms:modified xsi:type="dcterms:W3CDTF">2015-04-28T20:46:14Z</dcterms:modified>
</cp:coreProperties>
</file>